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 tabRatio="932" firstSheet="9" activeTab="20"/>
  </bookViews>
  <sheets>
    <sheet name="中专汽修" sheetId="30" r:id="rId1"/>
    <sheet name="机械加工" sheetId="31" r:id="rId2"/>
    <sheet name="中专平面设计" sheetId="27" r:id="rId3"/>
    <sheet name="电子商务" sheetId="28" r:id="rId4"/>
    <sheet name="网络技术" sheetId="29" r:id="rId5"/>
    <sheet name="中专酒店管理" sheetId="24" r:id="rId6"/>
    <sheet name="播音与主持" sheetId="25" r:id="rId7"/>
    <sheet name="学前教育" sheetId="26" r:id="rId8"/>
    <sheet name="幼儿园" sheetId="23" r:id="rId9"/>
    <sheet name="初中音乐" sheetId="20" r:id="rId10"/>
    <sheet name="高中音乐" sheetId="21" r:id="rId11"/>
    <sheet name="中专舞蹈、中专钢琴" sheetId="22" r:id="rId12"/>
    <sheet name="中学体育" sheetId="17" r:id="rId13"/>
    <sheet name="幼儿园体育" sheetId="18" r:id="rId14"/>
    <sheet name="中专体育" sheetId="19" r:id="rId15"/>
    <sheet name="中学美术" sheetId="14" r:id="rId16"/>
    <sheet name="特岗小学美术" sheetId="15" r:id="rId17"/>
    <sheet name="小学美术" sheetId="16" r:id="rId18"/>
    <sheet name="中学计算机" sheetId="11" r:id="rId19"/>
    <sheet name="小学计算机" sheetId="12" r:id="rId20"/>
    <sheet name="中专计算机" sheetId="13" r:id="rId21"/>
    <sheet name="小学心理健康教育" sheetId="8" r:id="rId22"/>
    <sheet name="初中心理健康教育" sheetId="9" r:id="rId23"/>
    <sheet name="中专心理健康教育" sheetId="10" r:id="rId24"/>
    <sheet name="特岗小学音乐" sheetId="7" r:id="rId25"/>
    <sheet name="小学舞蹈" sheetId="6" r:id="rId26"/>
    <sheet name="小学音乐" sheetId="5" r:id="rId27"/>
    <sheet name="特岗小学体育" sheetId="4" r:id="rId28"/>
    <sheet name="小学体育" sheetId="3" r:id="rId29"/>
    <sheet name="特教定单班" sheetId="2" r:id="rId30"/>
    <sheet name="特教统招" sheetId="1" r:id="rId31"/>
  </sheets>
  <definedNames>
    <definedName name="_xlnm._FilterDatabase" localSheetId="16" hidden="1">特岗小学美术!#REF!</definedName>
    <definedName name="_xlnm._FilterDatabase" localSheetId="17" hidden="1">小学美术!#REF!</definedName>
    <definedName name="_xlnm._FilterDatabase" localSheetId="8" hidden="1">幼儿园!$A$4:$T$139</definedName>
    <definedName name="_xlnm._FilterDatabase" localSheetId="15" hidden="1">中学美术!$A$4:$S$4</definedName>
    <definedName name="_xlnm.Print_Titles" localSheetId="17">小学美术!$2:$3</definedName>
    <definedName name="_xlnm.Print_Titles" localSheetId="8">幼儿园!$2:$3</definedName>
    <definedName name="_xlnm.Print_Titles" localSheetId="15">中学美术!$2:$3</definedName>
  </definedNames>
  <calcPr calcId="144525"/>
</workbook>
</file>

<file path=xl/sharedStrings.xml><?xml version="1.0" encoding="utf-8"?>
<sst xmlns="http://schemas.openxmlformats.org/spreadsheetml/2006/main" count="1087">
  <si>
    <r>
      <rPr>
        <b/>
        <sz val="20"/>
        <color indexed="8"/>
        <rFont val="宋体"/>
        <charset val="134"/>
      </rPr>
      <t>瑞金市</t>
    </r>
    <r>
      <rPr>
        <b/>
        <sz val="20"/>
        <color indexed="8"/>
        <rFont val="Calibri"/>
        <charset val="134"/>
      </rPr>
      <t>2018</t>
    </r>
    <r>
      <rPr>
        <b/>
        <sz val="20"/>
        <color indexed="8"/>
        <rFont val="宋体"/>
        <charset val="134"/>
      </rPr>
      <t>年招聘教师第二批面试人员成绩表</t>
    </r>
  </si>
  <si>
    <t>序号</t>
  </si>
  <si>
    <t>学科</t>
  </si>
  <si>
    <t>性别</t>
  </si>
  <si>
    <t>身份证后4位</t>
  </si>
  <si>
    <t>准考证号</t>
  </si>
  <si>
    <r>
      <rPr>
        <sz val="12"/>
        <color indexed="8"/>
        <rFont val="宋体"/>
        <charset val="134"/>
      </rPr>
      <t>笔试成绩（占</t>
    </r>
    <r>
      <rPr>
        <sz val="12"/>
        <color indexed="8"/>
        <rFont val="Calibri"/>
        <charset val="134"/>
      </rPr>
      <t>50%</t>
    </r>
    <r>
      <rPr>
        <sz val="12"/>
        <color indexed="8"/>
        <rFont val="宋体"/>
        <charset val="134"/>
      </rPr>
      <t>）</t>
    </r>
  </si>
  <si>
    <t>面试成绩（占50%）</t>
  </si>
  <si>
    <t>总成绩</t>
  </si>
  <si>
    <t>排名</t>
  </si>
  <si>
    <t>备注</t>
  </si>
  <si>
    <t>午别</t>
  </si>
  <si>
    <t>面试序号</t>
  </si>
  <si>
    <t>手机</t>
  </si>
  <si>
    <t>笔试成绩</t>
  </si>
  <si>
    <t>折算百分制</t>
  </si>
  <si>
    <t>笔试折算分</t>
  </si>
  <si>
    <t>面试成绩</t>
  </si>
  <si>
    <t>面试折算分</t>
  </si>
  <si>
    <t>中专汽修</t>
  </si>
  <si>
    <t>女</t>
  </si>
  <si>
    <t>0062</t>
  </si>
  <si>
    <t>136211903319</t>
  </si>
  <si>
    <t>'18270744396</t>
  </si>
  <si>
    <t>男</t>
  </si>
  <si>
    <t>4612</t>
  </si>
  <si>
    <t>136211903328</t>
  </si>
  <si>
    <t>'15658588852</t>
  </si>
  <si>
    <t>5336</t>
  </si>
  <si>
    <t>136211903327</t>
  </si>
  <si>
    <t>递补</t>
  </si>
  <si>
    <t>'15179063943</t>
  </si>
  <si>
    <t>003X</t>
  </si>
  <si>
    <t>136211903403</t>
  </si>
  <si>
    <t>'18070379898</t>
  </si>
  <si>
    <t>4736</t>
  </si>
  <si>
    <t>136018203926</t>
  </si>
  <si>
    <t>'13763924116</t>
  </si>
  <si>
    <t>0014</t>
  </si>
  <si>
    <t>136211903502</t>
  </si>
  <si>
    <t>'18779630227</t>
  </si>
  <si>
    <t>1814</t>
  </si>
  <si>
    <t>136031005501</t>
  </si>
  <si>
    <t>'17746623146</t>
  </si>
  <si>
    <t>中专机加工</t>
  </si>
  <si>
    <t>261X</t>
  </si>
  <si>
    <t>136211903425</t>
  </si>
  <si>
    <t>'15216120262</t>
  </si>
  <si>
    <t>0850</t>
  </si>
  <si>
    <t>136211903504</t>
  </si>
  <si>
    <t>'15270789642</t>
  </si>
  <si>
    <t>2613</t>
  </si>
  <si>
    <t>136018203802</t>
  </si>
  <si>
    <t>'18270793093</t>
  </si>
  <si>
    <t>0016</t>
  </si>
  <si>
    <t>136211903525</t>
  </si>
  <si>
    <t>'18046771347</t>
  </si>
  <si>
    <t>0618</t>
  </si>
  <si>
    <t>136211903411</t>
  </si>
  <si>
    <t>'13631250682</t>
  </si>
  <si>
    <t>201X</t>
  </si>
  <si>
    <t>136211903402</t>
  </si>
  <si>
    <t>'18270898590</t>
  </si>
  <si>
    <t>4912</t>
  </si>
  <si>
    <t>136211903401</t>
  </si>
  <si>
    <t>'15770842250</t>
  </si>
  <si>
    <t>中专平面设计</t>
  </si>
  <si>
    <t>2925</t>
  </si>
  <si>
    <t>136210104329</t>
  </si>
  <si>
    <t>'13667076017</t>
  </si>
  <si>
    <t>5130</t>
  </si>
  <si>
    <t>136210104325</t>
  </si>
  <si>
    <t>'17520411857</t>
  </si>
  <si>
    <t>6115</t>
  </si>
  <si>
    <t>136210104305</t>
  </si>
  <si>
    <t>'15976590826</t>
  </si>
  <si>
    <t>中专电子商务</t>
  </si>
  <si>
    <t>0069</t>
  </si>
  <si>
    <t>136210104303</t>
  </si>
  <si>
    <t>'15970727706</t>
  </si>
  <si>
    <t>0076</t>
  </si>
  <si>
    <t>136210104525</t>
  </si>
  <si>
    <t>'15697898195</t>
  </si>
  <si>
    <t>0027</t>
  </si>
  <si>
    <t>136210104408</t>
  </si>
  <si>
    <t>'13879774190</t>
  </si>
  <si>
    <t>中专网络技术</t>
  </si>
  <si>
    <t>5538</t>
  </si>
  <si>
    <t>136210104521</t>
  </si>
  <si>
    <t>'15979799471</t>
  </si>
  <si>
    <t>2941</t>
  </si>
  <si>
    <t>136210104523</t>
  </si>
  <si>
    <t>'18370750859</t>
  </si>
  <si>
    <t>7515</t>
  </si>
  <si>
    <t>136012104221</t>
  </si>
  <si>
    <t>'18279157991</t>
  </si>
  <si>
    <t>中专酒店管理</t>
  </si>
  <si>
    <t>3626</t>
  </si>
  <si>
    <t>136210100128</t>
  </si>
  <si>
    <t>'18679778353</t>
  </si>
  <si>
    <t>0123</t>
  </si>
  <si>
    <t>136210100702</t>
  </si>
  <si>
    <t>'15079778960</t>
  </si>
  <si>
    <t>5964</t>
  </si>
  <si>
    <t>136210100224</t>
  </si>
  <si>
    <t>'18879109632</t>
  </si>
  <si>
    <t>6901</t>
  </si>
  <si>
    <t>136041303308</t>
  </si>
  <si>
    <t>'18770078780</t>
  </si>
  <si>
    <t>8628</t>
  </si>
  <si>
    <t>136210100601</t>
  </si>
  <si>
    <t>'18770008307</t>
  </si>
  <si>
    <t>0024</t>
  </si>
  <si>
    <t>136231502727</t>
  </si>
  <si>
    <t>缺考</t>
  </si>
  <si>
    <t>'13956218744</t>
  </si>
  <si>
    <t>中专播音与主持</t>
  </si>
  <si>
    <t>3342</t>
  </si>
  <si>
    <t>136210100608</t>
  </si>
  <si>
    <t>'18166069878</t>
  </si>
  <si>
    <t>3428</t>
  </si>
  <si>
    <t>136210100425</t>
  </si>
  <si>
    <t>'15727780543</t>
  </si>
  <si>
    <t>中专学前教育</t>
  </si>
  <si>
    <t>1828</t>
  </si>
  <si>
    <t>336011802221</t>
  </si>
  <si>
    <t>'13177919351</t>
  </si>
  <si>
    <t>0043</t>
  </si>
  <si>
    <t>336212003219</t>
  </si>
  <si>
    <t>'13217979701</t>
  </si>
  <si>
    <t>瑞金市2018年招聘教师第二批面试人员成绩登记表</t>
  </si>
  <si>
    <t>岗位
名称</t>
  </si>
  <si>
    <t>笔试成绩（占40%）</t>
  </si>
  <si>
    <t>面试项目及成绩(占60%）</t>
  </si>
  <si>
    <t>联系号码</t>
  </si>
  <si>
    <t>组别</t>
  </si>
  <si>
    <t>讲故事序号</t>
  </si>
  <si>
    <t>简笔画与弹唱序号</t>
  </si>
  <si>
    <t>笔试原始成绩</t>
  </si>
  <si>
    <t>讲故事
35分</t>
  </si>
  <si>
    <t>简笔画
30分</t>
  </si>
  <si>
    <t>即兴弹唱35分</t>
  </si>
  <si>
    <t>合计</t>
  </si>
  <si>
    <t>修正后成绩</t>
  </si>
  <si>
    <t>幼儿园</t>
  </si>
  <si>
    <t>0048</t>
  </si>
  <si>
    <t>336212003019</t>
  </si>
  <si>
    <t>'18370831992</t>
  </si>
  <si>
    <t>336212703326</t>
  </si>
  <si>
    <t>'15779750602</t>
  </si>
  <si>
    <t>012X</t>
  </si>
  <si>
    <t>336212000903</t>
  </si>
  <si>
    <t>'18779079811</t>
  </si>
  <si>
    <t>0020</t>
  </si>
  <si>
    <t>336212701925</t>
  </si>
  <si>
    <t>'18070271864</t>
  </si>
  <si>
    <t>280X</t>
  </si>
  <si>
    <t>336212703314</t>
  </si>
  <si>
    <t>'18170794103</t>
  </si>
  <si>
    <t>1041</t>
  </si>
  <si>
    <t>336212000401</t>
  </si>
  <si>
    <t>'15779762522</t>
  </si>
  <si>
    <t>5521</t>
  </si>
  <si>
    <t>336213501403</t>
  </si>
  <si>
    <t>'18296709772</t>
  </si>
  <si>
    <t>336212702416</t>
  </si>
  <si>
    <t>'18370965809</t>
  </si>
  <si>
    <t>4722</t>
  </si>
  <si>
    <t>336212701901</t>
  </si>
  <si>
    <t>'18379718502</t>
  </si>
  <si>
    <t>5529</t>
  </si>
  <si>
    <t>336212701326</t>
  </si>
  <si>
    <t>'18779095862</t>
  </si>
  <si>
    <t>3627</t>
  </si>
  <si>
    <t>336212700122</t>
  </si>
  <si>
    <t>'18370843889</t>
  </si>
  <si>
    <t>1722</t>
  </si>
  <si>
    <t>336213500430</t>
  </si>
  <si>
    <t>'18370799659</t>
  </si>
  <si>
    <t>0023</t>
  </si>
  <si>
    <t>336213501106</t>
  </si>
  <si>
    <t>'15279749687</t>
  </si>
  <si>
    <t>2121</t>
  </si>
  <si>
    <t>336010301113</t>
  </si>
  <si>
    <t>'18370965817</t>
  </si>
  <si>
    <t>0083</t>
  </si>
  <si>
    <t>336213500110</t>
  </si>
  <si>
    <t>'18679785191</t>
  </si>
  <si>
    <t>2046</t>
  </si>
  <si>
    <t>336212003603</t>
  </si>
  <si>
    <t>'18296896488</t>
  </si>
  <si>
    <t>5526</t>
  </si>
  <si>
    <t>336213501501</t>
  </si>
  <si>
    <t>'18370958083</t>
  </si>
  <si>
    <t>6525</t>
  </si>
  <si>
    <t>336212002208</t>
  </si>
  <si>
    <t>'18162162065</t>
  </si>
  <si>
    <t>102X</t>
  </si>
  <si>
    <t>336212001627</t>
  </si>
  <si>
    <t>'17665281567</t>
  </si>
  <si>
    <t>3625</t>
  </si>
  <si>
    <t>336212701608</t>
  </si>
  <si>
    <t>'15216171070</t>
  </si>
  <si>
    <t>336213501029</t>
  </si>
  <si>
    <t>'18296706981</t>
  </si>
  <si>
    <t>0625</t>
  </si>
  <si>
    <t>336011802713</t>
  </si>
  <si>
    <t>'15779036591</t>
  </si>
  <si>
    <t>0044</t>
  </si>
  <si>
    <t>336212003508</t>
  </si>
  <si>
    <t>'18270754817</t>
  </si>
  <si>
    <t>0041</t>
  </si>
  <si>
    <t>336212701529</t>
  </si>
  <si>
    <t>'15779033850</t>
  </si>
  <si>
    <t>3645</t>
  </si>
  <si>
    <t>336213502305</t>
  </si>
  <si>
    <t>'13033265116</t>
  </si>
  <si>
    <t>4222</t>
  </si>
  <si>
    <t>336212000501</t>
  </si>
  <si>
    <t>'15779068974</t>
  </si>
  <si>
    <t>614X</t>
  </si>
  <si>
    <t>336213501122</t>
  </si>
  <si>
    <t>'18770978037</t>
  </si>
  <si>
    <t>0028</t>
  </si>
  <si>
    <t>336212001501</t>
  </si>
  <si>
    <t>'13979794822</t>
  </si>
  <si>
    <t>7022</t>
  </si>
  <si>
    <t>336213500111</t>
  </si>
  <si>
    <t>'18979755174</t>
  </si>
  <si>
    <t>0047</t>
  </si>
  <si>
    <t>336212000217</t>
  </si>
  <si>
    <t>'18370481203</t>
  </si>
  <si>
    <t>1028</t>
  </si>
  <si>
    <t>336212702624</t>
  </si>
  <si>
    <t>'18179709751</t>
  </si>
  <si>
    <t>2940</t>
  </si>
  <si>
    <t>336212701929</t>
  </si>
  <si>
    <t>'18170765795</t>
  </si>
  <si>
    <t>292X</t>
  </si>
  <si>
    <t>336212700507</t>
  </si>
  <si>
    <t>'18979798576</t>
  </si>
  <si>
    <t>0040</t>
  </si>
  <si>
    <t>336213501023</t>
  </si>
  <si>
    <t>'15297976883</t>
  </si>
  <si>
    <t>2626</t>
  </si>
  <si>
    <t>336212702605</t>
  </si>
  <si>
    <t>'18270755067</t>
  </si>
  <si>
    <t>0622</t>
  </si>
  <si>
    <t>336011802608</t>
  </si>
  <si>
    <t>'18942324209</t>
  </si>
  <si>
    <t>336213502526</t>
  </si>
  <si>
    <t>'18870703693</t>
  </si>
  <si>
    <t>3688</t>
  </si>
  <si>
    <t>336011901222</t>
  </si>
  <si>
    <t>'18827864825</t>
  </si>
  <si>
    <t>336213502530</t>
  </si>
  <si>
    <t>'15970024958</t>
  </si>
  <si>
    <t>0204</t>
  </si>
  <si>
    <t>336213501904</t>
  </si>
  <si>
    <t>'18370957587</t>
  </si>
  <si>
    <t>2929</t>
  </si>
  <si>
    <t>336212701320</t>
  </si>
  <si>
    <t>'18370716528</t>
  </si>
  <si>
    <t>0045</t>
  </si>
  <si>
    <t>336212703211</t>
  </si>
  <si>
    <t>'15180204807</t>
  </si>
  <si>
    <t>0063</t>
  </si>
  <si>
    <t>336212701103</t>
  </si>
  <si>
    <t>'18370958163</t>
  </si>
  <si>
    <t>3028</t>
  </si>
  <si>
    <t>336213500118</t>
  </si>
  <si>
    <t>'15779748502</t>
  </si>
  <si>
    <t>1027</t>
  </si>
  <si>
    <t>336212000902</t>
  </si>
  <si>
    <t>'18270755619</t>
  </si>
  <si>
    <t>5523</t>
  </si>
  <si>
    <t>336212001826</t>
  </si>
  <si>
    <t>'15270741140</t>
  </si>
  <si>
    <t>336212000716</t>
  </si>
  <si>
    <t>'18214940344</t>
  </si>
  <si>
    <t>1725</t>
  </si>
  <si>
    <t>336212000104</t>
  </si>
  <si>
    <t>'15970718532</t>
  </si>
  <si>
    <t>174X</t>
  </si>
  <si>
    <t>336213502626</t>
  </si>
  <si>
    <t>'18870706670</t>
  </si>
  <si>
    <t>3420</t>
  </si>
  <si>
    <t>336212700402</t>
  </si>
  <si>
    <t>'18296992910</t>
  </si>
  <si>
    <t>4221</t>
  </si>
  <si>
    <t>336212001528</t>
  </si>
  <si>
    <t>'18270790831</t>
  </si>
  <si>
    <t>336212703002</t>
  </si>
  <si>
    <t>'13850473396</t>
  </si>
  <si>
    <t>336212000506</t>
  </si>
  <si>
    <t>'15879728651</t>
  </si>
  <si>
    <t>2049</t>
  </si>
  <si>
    <t>336212701108</t>
  </si>
  <si>
    <t>'13033222890</t>
  </si>
  <si>
    <t>002X</t>
  </si>
  <si>
    <t>336212702705</t>
  </si>
  <si>
    <t>'15727757322</t>
  </si>
  <si>
    <t>6622</t>
  </si>
  <si>
    <t>336212002916</t>
  </si>
  <si>
    <t>'18370958541</t>
  </si>
  <si>
    <t>0025</t>
  </si>
  <si>
    <t>336212004003</t>
  </si>
  <si>
    <t>'15779750637</t>
  </si>
  <si>
    <t>0060</t>
  </si>
  <si>
    <t>336212701527</t>
  </si>
  <si>
    <t>'13576666003</t>
  </si>
  <si>
    <t>336212003316</t>
  </si>
  <si>
    <t>'18370958947</t>
  </si>
  <si>
    <t>0109</t>
  </si>
  <si>
    <t>336212002401</t>
  </si>
  <si>
    <t>'18370940675</t>
  </si>
  <si>
    <t>4226</t>
  </si>
  <si>
    <t>336213501027</t>
  </si>
  <si>
    <t>'15717072797</t>
  </si>
  <si>
    <t>1062</t>
  </si>
  <si>
    <t>336212701106</t>
  </si>
  <si>
    <t>'18720745586</t>
  </si>
  <si>
    <t>1103</t>
  </si>
  <si>
    <t>336212700728</t>
  </si>
  <si>
    <t>'15779063096</t>
  </si>
  <si>
    <t>2129</t>
  </si>
  <si>
    <t>336212002123</t>
  </si>
  <si>
    <t>'18370957662</t>
  </si>
  <si>
    <t>336212701024</t>
  </si>
  <si>
    <t>'18870707301</t>
  </si>
  <si>
    <t>336212700118</t>
  </si>
  <si>
    <t>'15170728369</t>
  </si>
  <si>
    <t>336212000207</t>
  </si>
  <si>
    <t>'18720809381</t>
  </si>
  <si>
    <t>4224</t>
  </si>
  <si>
    <t>336212001109</t>
  </si>
  <si>
    <t>'15907979714</t>
  </si>
  <si>
    <t>5124</t>
  </si>
  <si>
    <t>336212000805</t>
  </si>
  <si>
    <t>'18370958167</t>
  </si>
  <si>
    <t>6820</t>
  </si>
  <si>
    <t>336212003123</t>
  </si>
  <si>
    <t>'18970114775</t>
  </si>
  <si>
    <t>3422</t>
  </si>
  <si>
    <t>336212003222</t>
  </si>
  <si>
    <t>'15970856451</t>
  </si>
  <si>
    <t>336213501124</t>
  </si>
  <si>
    <t>'18270755079</t>
  </si>
  <si>
    <t>336212003801</t>
  </si>
  <si>
    <t>'18397949400</t>
  </si>
  <si>
    <t>336212003102</t>
  </si>
  <si>
    <t>'18270971669</t>
  </si>
  <si>
    <t>010X</t>
  </si>
  <si>
    <t>336213500820</t>
  </si>
  <si>
    <t>'18370964839</t>
  </si>
  <si>
    <t>336212003421</t>
  </si>
  <si>
    <t>'18270755072</t>
  </si>
  <si>
    <t>336212004125</t>
  </si>
  <si>
    <t>'15220383102</t>
  </si>
  <si>
    <t>336212002801</t>
  </si>
  <si>
    <t>'17746679852</t>
  </si>
  <si>
    <t>0620</t>
  </si>
  <si>
    <t>336212000713</t>
  </si>
  <si>
    <t>'15297750895</t>
  </si>
  <si>
    <t>2921</t>
  </si>
  <si>
    <t>336212703126</t>
  </si>
  <si>
    <t>'18870706727</t>
  </si>
  <si>
    <t>4228</t>
  </si>
  <si>
    <t>336212001523</t>
  </si>
  <si>
    <t>'18370409930</t>
  </si>
  <si>
    <t>336213500927</t>
  </si>
  <si>
    <t>'13763928015</t>
  </si>
  <si>
    <t>0089</t>
  </si>
  <si>
    <t>336212703417</t>
  </si>
  <si>
    <t>'17607075223</t>
  </si>
  <si>
    <t>4266</t>
  </si>
  <si>
    <t>336212701705</t>
  </si>
  <si>
    <t>'18179729507</t>
  </si>
  <si>
    <t>6129</t>
  </si>
  <si>
    <t>336060200103</t>
  </si>
  <si>
    <t>'18270021408</t>
  </si>
  <si>
    <t>4723</t>
  </si>
  <si>
    <t>336212000601</t>
  </si>
  <si>
    <t>'15779077385</t>
  </si>
  <si>
    <t>424X</t>
  </si>
  <si>
    <t>336213501310</t>
  </si>
  <si>
    <t>'18279787682</t>
  </si>
  <si>
    <t>262X</t>
  </si>
  <si>
    <t>336212000118</t>
  </si>
  <si>
    <t>'18170149819</t>
  </si>
  <si>
    <t>3640</t>
  </si>
  <si>
    <t>336011801404</t>
  </si>
  <si>
    <t>'13607080261</t>
  </si>
  <si>
    <t>3648</t>
  </si>
  <si>
    <t>336230502913</t>
  </si>
  <si>
    <t>'15720939178</t>
  </si>
  <si>
    <t>2963</t>
  </si>
  <si>
    <t>336212702207</t>
  </si>
  <si>
    <t>'18702635606</t>
  </si>
  <si>
    <t>5921</t>
  </si>
  <si>
    <t>336213500519</t>
  </si>
  <si>
    <t>'17779796481</t>
  </si>
  <si>
    <t>4720</t>
  </si>
  <si>
    <t>336212001719</t>
  </si>
  <si>
    <t>'18170715567</t>
  </si>
  <si>
    <t>0049</t>
  </si>
  <si>
    <t>336212702606</t>
  </si>
  <si>
    <t>'18370967621</t>
  </si>
  <si>
    <t>336212001812</t>
  </si>
  <si>
    <t>'15179752653</t>
  </si>
  <si>
    <t>2024</t>
  </si>
  <si>
    <t>336212701922</t>
  </si>
  <si>
    <t>'18970704895</t>
  </si>
  <si>
    <t>2366</t>
  </si>
  <si>
    <t>336212000427</t>
  </si>
  <si>
    <t>'15710635438</t>
  </si>
  <si>
    <t>5841</t>
  </si>
  <si>
    <t>336213500818</t>
  </si>
  <si>
    <t>'18170711552</t>
  </si>
  <si>
    <t>004X</t>
  </si>
  <si>
    <t>336212701017</t>
  </si>
  <si>
    <t>'13657979824</t>
  </si>
  <si>
    <t>2066</t>
  </si>
  <si>
    <t>336010301608</t>
  </si>
  <si>
    <t>'18279101285</t>
  </si>
  <si>
    <t>1068</t>
  </si>
  <si>
    <t>336212003503</t>
  </si>
  <si>
    <t>'14796698051</t>
  </si>
  <si>
    <t>6149</t>
  </si>
  <si>
    <t>336213501914</t>
  </si>
  <si>
    <t>'18270716282</t>
  </si>
  <si>
    <t>336213502226</t>
  </si>
  <si>
    <t>'15717077926</t>
  </si>
  <si>
    <t>6624</t>
  </si>
  <si>
    <t>336213502105</t>
  </si>
  <si>
    <t>'18780531335</t>
  </si>
  <si>
    <t>0022</t>
  </si>
  <si>
    <t>336212000520</t>
  </si>
  <si>
    <t>'15279712733</t>
  </si>
  <si>
    <t>336212001822</t>
  </si>
  <si>
    <t>'18770975089</t>
  </si>
  <si>
    <t>3669</t>
  </si>
  <si>
    <t>336212003613</t>
  </si>
  <si>
    <t>'15779760506</t>
  </si>
  <si>
    <t>4767</t>
  </si>
  <si>
    <t>336212700801</t>
  </si>
  <si>
    <t>'15727782117</t>
  </si>
  <si>
    <t>3664</t>
  </si>
  <si>
    <t>336212702226</t>
  </si>
  <si>
    <t>'18317973673</t>
  </si>
  <si>
    <t>3421</t>
  </si>
  <si>
    <t>336212000119</t>
  </si>
  <si>
    <t>'15579993687</t>
  </si>
  <si>
    <t>1048</t>
  </si>
  <si>
    <t>336212003823</t>
  </si>
  <si>
    <t>'18720823002</t>
  </si>
  <si>
    <t>3643</t>
  </si>
  <si>
    <t>336213502224</t>
  </si>
  <si>
    <t>'15970925920</t>
  </si>
  <si>
    <t>0081</t>
  </si>
  <si>
    <t>336060200822</t>
  </si>
  <si>
    <t>'13907012443</t>
  </si>
  <si>
    <t>1021</t>
  </si>
  <si>
    <t>336212701105</t>
  </si>
  <si>
    <t>'15779039987</t>
  </si>
  <si>
    <t>336212700113</t>
  </si>
  <si>
    <t>'13600804097</t>
  </si>
  <si>
    <t>2621</t>
  </si>
  <si>
    <t>336212700412</t>
  </si>
  <si>
    <t>'15579731069</t>
  </si>
  <si>
    <t>5845</t>
  </si>
  <si>
    <t>336212000416</t>
  </si>
  <si>
    <t>'15297759142</t>
  </si>
  <si>
    <t>336212002203</t>
  </si>
  <si>
    <t>'13217077063</t>
  </si>
  <si>
    <t>5527</t>
  </si>
  <si>
    <t>336212003414</t>
  </si>
  <si>
    <t>'18270782899</t>
  </si>
  <si>
    <t>336212003620</t>
  </si>
  <si>
    <t>'18607974891</t>
  </si>
  <si>
    <t>336213500616</t>
  </si>
  <si>
    <t>'15779760629</t>
  </si>
  <si>
    <t>4227</t>
  </si>
  <si>
    <t>336010302827</t>
  </si>
  <si>
    <t>'18070286247</t>
  </si>
  <si>
    <t>4245</t>
  </si>
  <si>
    <t>336212001522</t>
  </si>
  <si>
    <t>'18979797815</t>
  </si>
  <si>
    <t>336213501509</t>
  </si>
  <si>
    <t>'13870797113</t>
  </si>
  <si>
    <t>1020</t>
  </si>
  <si>
    <t>336212703022</t>
  </si>
  <si>
    <t>'18270783171</t>
  </si>
  <si>
    <t>336212702225</t>
  </si>
  <si>
    <t>'13970738122</t>
  </si>
  <si>
    <t>1025</t>
  </si>
  <si>
    <t>336213500510</t>
  </si>
  <si>
    <t>'18870774952</t>
  </si>
  <si>
    <t>2023</t>
  </si>
  <si>
    <t>336213500703</t>
  </si>
  <si>
    <t>'15216127466</t>
  </si>
  <si>
    <t>336212002230</t>
  </si>
  <si>
    <t>'18270710581</t>
  </si>
  <si>
    <t>6324</t>
  </si>
  <si>
    <t>336212700112</t>
  </si>
  <si>
    <t>'13160723279</t>
  </si>
  <si>
    <t>1029</t>
  </si>
  <si>
    <t>336212701101</t>
  </si>
  <si>
    <t>'18296994075</t>
  </si>
  <si>
    <t>4220</t>
  </si>
  <si>
    <t>336212702212</t>
  </si>
  <si>
    <t>'18270755832</t>
  </si>
  <si>
    <t>第一组平均分</t>
  </si>
  <si>
    <t>第二组平均分</t>
  </si>
  <si>
    <t>第三组平均分</t>
  </si>
  <si>
    <t>全体平均分</t>
  </si>
  <si>
    <t>瑞金市2018年招聘教师第二批面试人员成绩表</t>
  </si>
  <si>
    <t>笔试成绩（占50%）</t>
  </si>
  <si>
    <t>面试项目及成绩(占50%）</t>
  </si>
  <si>
    <t>弹唱序号</t>
  </si>
  <si>
    <t>自弹自唱40分</t>
  </si>
  <si>
    <t>才艺展示60分</t>
  </si>
  <si>
    <t>初中音乐</t>
  </si>
  <si>
    <t>1024</t>
  </si>
  <si>
    <t>136211504703</t>
  </si>
  <si>
    <t>136211504723</t>
  </si>
  <si>
    <t>1023</t>
  </si>
  <si>
    <t>136211504511</t>
  </si>
  <si>
    <t>3634</t>
  </si>
  <si>
    <t>136211504713</t>
  </si>
  <si>
    <t>2029</t>
  </si>
  <si>
    <t>136211504714</t>
  </si>
  <si>
    <t>高中音乐</t>
  </si>
  <si>
    <t>2958</t>
  </si>
  <si>
    <t>136210103525</t>
  </si>
  <si>
    <t>0021</t>
  </si>
  <si>
    <t>136210103409</t>
  </si>
  <si>
    <t>2947</t>
  </si>
  <si>
    <t>136210103609</t>
  </si>
  <si>
    <t>中专舞蹈</t>
  </si>
  <si>
    <t>136210103411</t>
  </si>
  <si>
    <t>4232</t>
  </si>
  <si>
    <t>136210103417</t>
  </si>
  <si>
    <t>中专钢琴</t>
  </si>
  <si>
    <t>0073</t>
  </si>
  <si>
    <t>136210103404</t>
  </si>
  <si>
    <t>136210103508</t>
  </si>
  <si>
    <t>0079</t>
  </si>
  <si>
    <t>136210103606</t>
  </si>
  <si>
    <t>球类</t>
  </si>
  <si>
    <t>抽签号</t>
  </si>
  <si>
    <t>笔试
成绩</t>
  </si>
  <si>
    <t>100米30%</t>
  </si>
  <si>
    <t>立定三级跳远30%</t>
  </si>
  <si>
    <t>球类40%</t>
  </si>
  <si>
    <t>成绩</t>
  </si>
  <si>
    <t>得分（15分制）</t>
  </si>
  <si>
    <t>原始成绩
（米）</t>
  </si>
  <si>
    <t>得分（100分制）</t>
  </si>
  <si>
    <t>折算15分制</t>
  </si>
  <si>
    <t>原始成绩
（秒）</t>
  </si>
  <si>
    <t>篮球得分
（12分）</t>
  </si>
  <si>
    <t>篮球技评
（3分）</t>
  </si>
  <si>
    <t>足球得分（11分）</t>
  </si>
  <si>
    <t>足球技评分（4分）</t>
  </si>
  <si>
    <t>小计（15分制）</t>
  </si>
  <si>
    <t>折算20分制</t>
  </si>
  <si>
    <t>初中体育</t>
  </si>
  <si>
    <t>3654</t>
  </si>
  <si>
    <t>136210202323</t>
  </si>
  <si>
    <t>12秒12</t>
  </si>
  <si>
    <t>12秒87</t>
  </si>
  <si>
    <t>'18822252351</t>
  </si>
  <si>
    <t>篮球</t>
  </si>
  <si>
    <t>0613</t>
  </si>
  <si>
    <t>136018203213</t>
  </si>
  <si>
    <t>11秒69</t>
  </si>
  <si>
    <t>5秒85</t>
  </si>
  <si>
    <t>'15970947552</t>
  </si>
  <si>
    <t>足球</t>
  </si>
  <si>
    <t>6837</t>
  </si>
  <si>
    <t>136210201802</t>
  </si>
  <si>
    <t>12秒47</t>
  </si>
  <si>
    <t>6秒62</t>
  </si>
  <si>
    <t>'13400646597</t>
  </si>
  <si>
    <t>4239</t>
  </si>
  <si>
    <t>136210202501</t>
  </si>
  <si>
    <t>12秒38</t>
  </si>
  <si>
    <t>15秒37</t>
  </si>
  <si>
    <t>'13763907207</t>
  </si>
  <si>
    <t>7119</t>
  </si>
  <si>
    <t>136210202306</t>
  </si>
  <si>
    <t>13秒2</t>
  </si>
  <si>
    <t>15秒29</t>
  </si>
  <si>
    <t>'15814633252</t>
  </si>
  <si>
    <t>高中体育</t>
  </si>
  <si>
    <t>1418</t>
  </si>
  <si>
    <t>136240603902</t>
  </si>
  <si>
    <t>12秒13</t>
  </si>
  <si>
    <t>6秒41</t>
  </si>
  <si>
    <t>'18397865486</t>
  </si>
  <si>
    <t>3611</t>
  </si>
  <si>
    <t>136012103619</t>
  </si>
  <si>
    <t>12秒68</t>
  </si>
  <si>
    <t>13秒61</t>
  </si>
  <si>
    <t>'18270823428</t>
  </si>
  <si>
    <t>幼儿园体育</t>
  </si>
  <si>
    <t>1011</t>
  </si>
  <si>
    <t>136018103008</t>
  </si>
  <si>
    <t>12秒09</t>
  </si>
  <si>
    <t>13秒09</t>
  </si>
  <si>
    <t>'18970750867</t>
  </si>
  <si>
    <t>2619</t>
  </si>
  <si>
    <t>136018103718</t>
  </si>
  <si>
    <t>12秒29</t>
  </si>
  <si>
    <t>'18206007298</t>
  </si>
  <si>
    <t>2032</t>
  </si>
  <si>
    <t>136018103616</t>
  </si>
  <si>
    <t>12秒73</t>
  </si>
  <si>
    <t>13秒63</t>
  </si>
  <si>
    <t>'15727789196</t>
  </si>
  <si>
    <t>1035</t>
  </si>
  <si>
    <t>136211503407</t>
  </si>
  <si>
    <t>14秒1</t>
  </si>
  <si>
    <t>'13684809533</t>
  </si>
  <si>
    <t>调剂</t>
  </si>
  <si>
    <t>5727</t>
  </si>
  <si>
    <t>136211503805</t>
  </si>
  <si>
    <t>15秒6</t>
  </si>
  <si>
    <t>17秒41</t>
  </si>
  <si>
    <t>'13816600811</t>
  </si>
  <si>
    <t>136211504125</t>
  </si>
  <si>
    <t>13秒04</t>
  </si>
  <si>
    <t>25秒28</t>
  </si>
  <si>
    <t>'18370799728</t>
  </si>
  <si>
    <t>2037</t>
  </si>
  <si>
    <t>136211503630</t>
  </si>
  <si>
    <t>14秒5</t>
  </si>
  <si>
    <t>27秒6</t>
  </si>
  <si>
    <t>'15779766356</t>
  </si>
  <si>
    <t>中专体育</t>
  </si>
  <si>
    <t>202X</t>
  </si>
  <si>
    <t>136210103924</t>
  </si>
  <si>
    <t>14秒73</t>
  </si>
  <si>
    <t>14秒88</t>
  </si>
  <si>
    <t>'15707971353</t>
  </si>
  <si>
    <t>4258</t>
  </si>
  <si>
    <t>136012103427</t>
  </si>
  <si>
    <t>12秒23</t>
  </si>
  <si>
    <t>5秒4</t>
  </si>
  <si>
    <t>'18046710531</t>
  </si>
  <si>
    <t>3025</t>
  </si>
  <si>
    <t>136210103927</t>
  </si>
  <si>
    <t>14秒07</t>
  </si>
  <si>
    <t>7秒56</t>
  </si>
  <si>
    <t>'18159801149</t>
  </si>
  <si>
    <t>速写与素描序号</t>
  </si>
  <si>
    <t>色彩序号</t>
  </si>
  <si>
    <t>笔试</t>
  </si>
  <si>
    <t>人物速写20分</t>
  </si>
  <si>
    <t>静物素描40分</t>
  </si>
  <si>
    <t>静物色彩40分</t>
  </si>
  <si>
    <t>总分</t>
  </si>
  <si>
    <t>初中美术</t>
  </si>
  <si>
    <t>136210201604</t>
  </si>
  <si>
    <t>1726</t>
  </si>
  <si>
    <t>136210201201</t>
  </si>
  <si>
    <t>0038</t>
  </si>
  <si>
    <t>136210201329</t>
  </si>
  <si>
    <t>136210201229</t>
  </si>
  <si>
    <t>3617</t>
  </si>
  <si>
    <t>136210201215</t>
  </si>
  <si>
    <t>高中美术</t>
  </si>
  <si>
    <t>1713</t>
  </si>
  <si>
    <t>136250305328</t>
  </si>
  <si>
    <t>3616</t>
  </si>
  <si>
    <t>136017602408</t>
  </si>
  <si>
    <t>特岗小学美术</t>
  </si>
  <si>
    <t>1764</t>
  </si>
  <si>
    <t>136212808812</t>
  </si>
  <si>
    <t>106.5</t>
  </si>
  <si>
    <t>4</t>
  </si>
  <si>
    <t>136212808523</t>
  </si>
  <si>
    <t>118</t>
  </si>
  <si>
    <t>2</t>
  </si>
  <si>
    <t>136212808708</t>
  </si>
  <si>
    <t>116</t>
  </si>
  <si>
    <t>3</t>
  </si>
  <si>
    <t>3621</t>
  </si>
  <si>
    <t>136212808413</t>
  </si>
  <si>
    <t>123.5</t>
  </si>
  <si>
    <t>1</t>
  </si>
  <si>
    <t>009X</t>
  </si>
  <si>
    <t>136212808202</t>
  </si>
  <si>
    <t>78</t>
  </si>
  <si>
    <t>12</t>
  </si>
  <si>
    <t>136212808714</t>
  </si>
  <si>
    <t>85.5</t>
  </si>
  <si>
    <t>7</t>
  </si>
  <si>
    <t>0068</t>
  </si>
  <si>
    <t>136212808204</t>
  </si>
  <si>
    <t>81</t>
  </si>
  <si>
    <t>8</t>
  </si>
  <si>
    <t>136212808524</t>
  </si>
  <si>
    <t>86.5</t>
  </si>
  <si>
    <t>6</t>
  </si>
  <si>
    <t>0077</t>
  </si>
  <si>
    <t>136212808323</t>
  </si>
  <si>
    <t>90.5</t>
  </si>
  <si>
    <t>5</t>
  </si>
  <si>
    <t>136212808209</t>
  </si>
  <si>
    <t>80.5</t>
  </si>
  <si>
    <t>9</t>
  </si>
  <si>
    <t>2821</t>
  </si>
  <si>
    <t>136212808216</t>
  </si>
  <si>
    <t>78.5</t>
  </si>
  <si>
    <t>11</t>
  </si>
  <si>
    <t>4734</t>
  </si>
  <si>
    <t>136212808205</t>
  </si>
  <si>
    <t>80</t>
  </si>
  <si>
    <t>10</t>
  </si>
  <si>
    <t>136212808923</t>
  </si>
  <si>
    <t>66</t>
  </si>
  <si>
    <t>14</t>
  </si>
  <si>
    <t>小学美术</t>
  </si>
  <si>
    <t>136211501808</t>
  </si>
  <si>
    <t>136211501027</t>
  </si>
  <si>
    <t>136211500820</t>
  </si>
  <si>
    <t>0042</t>
  </si>
  <si>
    <t>136211501023</t>
  </si>
  <si>
    <t>0124</t>
  </si>
  <si>
    <t>136211501921</t>
  </si>
  <si>
    <t>5826</t>
  </si>
  <si>
    <t>136211501105</t>
  </si>
  <si>
    <t>136211502123</t>
  </si>
  <si>
    <t>0029</t>
  </si>
  <si>
    <t>136211501214</t>
  </si>
  <si>
    <t>062X</t>
  </si>
  <si>
    <t>136211501226</t>
  </si>
  <si>
    <t>136211501807</t>
  </si>
  <si>
    <t>136211501706</t>
  </si>
  <si>
    <t>136211501119</t>
  </si>
  <si>
    <t>5561</t>
  </si>
  <si>
    <t>136211501225</t>
  </si>
  <si>
    <t>136211502113</t>
  </si>
  <si>
    <t>0046</t>
  </si>
  <si>
    <t>136211501303</t>
  </si>
  <si>
    <t>2966</t>
  </si>
  <si>
    <t>136211501325</t>
  </si>
  <si>
    <t>136211501603</t>
  </si>
  <si>
    <t>136241500812</t>
  </si>
  <si>
    <t>136211501025</t>
  </si>
  <si>
    <t>7385</t>
  </si>
  <si>
    <t>136211501704</t>
  </si>
  <si>
    <t>136211501117</t>
  </si>
  <si>
    <t>0013</t>
  </si>
  <si>
    <t>136211501407</t>
  </si>
  <si>
    <t>0070</t>
  </si>
  <si>
    <t>136211500929</t>
  </si>
  <si>
    <t>岗位名称</t>
  </si>
  <si>
    <t>初中计算机</t>
  </si>
  <si>
    <t>136230607016</t>
  </si>
  <si>
    <t>'18370034437</t>
  </si>
  <si>
    <t>235X</t>
  </si>
  <si>
    <t>136211903101</t>
  </si>
  <si>
    <t>'15270206369</t>
  </si>
  <si>
    <t>2128</t>
  </si>
  <si>
    <t>136211903120</t>
  </si>
  <si>
    <t>'15345091781</t>
  </si>
  <si>
    <t>高中计算机</t>
  </si>
  <si>
    <t>136012104113</t>
  </si>
  <si>
    <t>'15879134531</t>
  </si>
  <si>
    <t>4819</t>
  </si>
  <si>
    <t>136210104410</t>
  </si>
  <si>
    <t>'18897976170</t>
  </si>
  <si>
    <t>小学计算机</t>
  </si>
  <si>
    <t>2047</t>
  </si>
  <si>
    <t>136018302810</t>
  </si>
  <si>
    <t>'15970161534</t>
  </si>
  <si>
    <t>2020</t>
  </si>
  <si>
    <t>136018302807</t>
  </si>
  <si>
    <t>'18270790758</t>
  </si>
  <si>
    <t>0059</t>
  </si>
  <si>
    <t>136212404109</t>
  </si>
  <si>
    <t>'15717073565</t>
  </si>
  <si>
    <t>4240</t>
  </si>
  <si>
    <t>136212403905</t>
  </si>
  <si>
    <t>'15879439161</t>
  </si>
  <si>
    <t>136018302602</t>
  </si>
  <si>
    <t>'13330078271</t>
  </si>
  <si>
    <t>5821</t>
  </si>
  <si>
    <t>136018303002</t>
  </si>
  <si>
    <t>'18296175732</t>
  </si>
  <si>
    <t>5148</t>
  </si>
  <si>
    <t>136212403920</t>
  </si>
  <si>
    <t>'18079771232</t>
  </si>
  <si>
    <t>3662</t>
  </si>
  <si>
    <t>136212403927</t>
  </si>
  <si>
    <t>'18507979776</t>
  </si>
  <si>
    <t>中专计算机</t>
  </si>
  <si>
    <t>3249</t>
  </si>
  <si>
    <t>136012104016</t>
  </si>
  <si>
    <t>'18779887115</t>
  </si>
  <si>
    <t>2519</t>
  </si>
  <si>
    <t>136210104503</t>
  </si>
  <si>
    <t>'15727625137</t>
  </si>
  <si>
    <t>2018</t>
  </si>
  <si>
    <t>136210104528</t>
  </si>
  <si>
    <t>'15717076928</t>
  </si>
  <si>
    <t>136210104327</t>
  </si>
  <si>
    <t>'18279177073</t>
  </si>
  <si>
    <t>小学心理健康</t>
  </si>
  <si>
    <t>2644</t>
  </si>
  <si>
    <t>136012900219</t>
  </si>
  <si>
    <t>'15822155787</t>
  </si>
  <si>
    <t>0646</t>
  </si>
  <si>
    <t>136012900204</t>
  </si>
  <si>
    <t>3828</t>
  </si>
  <si>
    <t>136212404301</t>
  </si>
  <si>
    <t>'17346680115</t>
  </si>
  <si>
    <t>3629</t>
  </si>
  <si>
    <t>136212404320</t>
  </si>
  <si>
    <t>'18770876198</t>
  </si>
  <si>
    <t>5528</t>
  </si>
  <si>
    <t>136012900224</t>
  </si>
  <si>
    <t>'17770099228</t>
  </si>
  <si>
    <t>0100</t>
  </si>
  <si>
    <t>136212404315</t>
  </si>
  <si>
    <t>'18879730915</t>
  </si>
  <si>
    <t>136212404417</t>
  </si>
  <si>
    <t>'15779050010</t>
  </si>
  <si>
    <t>初中心理健康</t>
  </si>
  <si>
    <t>136211504907</t>
  </si>
  <si>
    <t>'15707973497</t>
  </si>
  <si>
    <t>6648</t>
  </si>
  <si>
    <t>136211504909</t>
  </si>
  <si>
    <t>'18279712466</t>
  </si>
  <si>
    <t>4737</t>
  </si>
  <si>
    <t>136230607104</t>
  </si>
  <si>
    <t>'15779310199</t>
  </si>
  <si>
    <t>4214</t>
  </si>
  <si>
    <t>136050508001</t>
  </si>
  <si>
    <t>'13207903379</t>
  </si>
  <si>
    <t>中专心理健康</t>
  </si>
  <si>
    <t>6420</t>
  </si>
  <si>
    <t>136210104708</t>
  </si>
  <si>
    <t>7629</t>
  </si>
  <si>
    <t>136210104716</t>
  </si>
  <si>
    <t>才艺序号</t>
  </si>
  <si>
    <t>自弹自唱
40分</t>
  </si>
  <si>
    <t>特岗小学音乐</t>
  </si>
  <si>
    <t>136212807710</t>
  </si>
  <si>
    <t>102</t>
  </si>
  <si>
    <t>4729</t>
  </si>
  <si>
    <t>136212807630</t>
  </si>
  <si>
    <t>87</t>
  </si>
  <si>
    <t>136212807708</t>
  </si>
  <si>
    <t>91</t>
  </si>
  <si>
    <t>136212807616</t>
  </si>
  <si>
    <t>97</t>
  </si>
  <si>
    <t>小学舞蹈</t>
  </si>
  <si>
    <t>2026</t>
  </si>
  <si>
    <t>136018101710</t>
  </si>
  <si>
    <t>136220403015</t>
  </si>
  <si>
    <t>0125</t>
  </si>
  <si>
    <t>136212403615</t>
  </si>
  <si>
    <t>136018100929</t>
  </si>
  <si>
    <t>0120</t>
  </si>
  <si>
    <t>136212403024</t>
  </si>
  <si>
    <t>1061</t>
  </si>
  <si>
    <t>136212403205</t>
  </si>
  <si>
    <t>136212403517</t>
  </si>
  <si>
    <t>2620</t>
  </si>
  <si>
    <t>136212403506</t>
  </si>
  <si>
    <t>1069</t>
  </si>
  <si>
    <t>136212402905</t>
  </si>
  <si>
    <t>小学音乐</t>
  </si>
  <si>
    <t>0643</t>
  </si>
  <si>
    <t>136212403613</t>
  </si>
  <si>
    <t>0055</t>
  </si>
  <si>
    <t>136212403704</t>
  </si>
  <si>
    <t>0640</t>
  </si>
  <si>
    <t>136212402911</t>
  </si>
  <si>
    <t>4223</t>
  </si>
  <si>
    <t>136212403102</t>
  </si>
  <si>
    <t>3622</t>
  </si>
  <si>
    <t>136212403411</t>
  </si>
  <si>
    <t>136212403703</t>
  </si>
  <si>
    <t>2926</t>
  </si>
  <si>
    <t>136212402625</t>
  </si>
  <si>
    <t>136212402819</t>
  </si>
  <si>
    <t>136212402811</t>
  </si>
  <si>
    <t>2920</t>
  </si>
  <si>
    <t>136212402921</t>
  </si>
  <si>
    <t>2021</t>
  </si>
  <si>
    <t>136212403627</t>
  </si>
  <si>
    <t>136212403108</t>
  </si>
  <si>
    <t>2016</t>
  </si>
  <si>
    <t>136212403315</t>
  </si>
  <si>
    <t>4759</t>
  </si>
  <si>
    <t>136212403125</t>
  </si>
  <si>
    <t>136212402705</t>
  </si>
  <si>
    <t>0061</t>
  </si>
  <si>
    <t>136212402806</t>
  </si>
  <si>
    <t>2015</t>
  </si>
  <si>
    <t>136212403412</t>
  </si>
  <si>
    <t>2930</t>
  </si>
  <si>
    <t>136018101228</t>
  </si>
  <si>
    <t>136212402723</t>
  </si>
  <si>
    <t>2720</t>
  </si>
  <si>
    <t>136212402712</t>
  </si>
  <si>
    <t>136212403605</t>
  </si>
  <si>
    <t>1043</t>
  </si>
  <si>
    <t>136212403405</t>
  </si>
  <si>
    <t>100米跑与立定跳远序号</t>
  </si>
  <si>
    <t>折算分数</t>
  </si>
  <si>
    <t>得分(15分制)</t>
  </si>
  <si>
    <t>原始成绩（米）</t>
  </si>
  <si>
    <t>得分（100分）</t>
  </si>
  <si>
    <t>篮球技评（3分）</t>
  </si>
  <si>
    <t>小计</t>
  </si>
  <si>
    <t>特岗小学体育</t>
  </si>
  <si>
    <t>0019</t>
  </si>
  <si>
    <t>136210600422</t>
  </si>
  <si>
    <t>101</t>
  </si>
  <si>
    <t>12秒5</t>
  </si>
  <si>
    <t>15736444549</t>
  </si>
  <si>
    <t>2912</t>
  </si>
  <si>
    <t>136210601115</t>
  </si>
  <si>
    <t>85</t>
  </si>
  <si>
    <t>5秒5</t>
  </si>
  <si>
    <t>13767199730</t>
  </si>
  <si>
    <t>661X</t>
  </si>
  <si>
    <t>136210600612</t>
  </si>
  <si>
    <t>71.5</t>
  </si>
  <si>
    <t>11秒91</t>
  </si>
  <si>
    <t>13秒36</t>
  </si>
  <si>
    <t>18317971765</t>
  </si>
  <si>
    <t>0015</t>
  </si>
  <si>
    <t>136210600603</t>
  </si>
  <si>
    <t>13秒00</t>
  </si>
  <si>
    <t>18970147100</t>
  </si>
  <si>
    <t>0011</t>
  </si>
  <si>
    <t>136210601213</t>
  </si>
  <si>
    <t>83.5</t>
  </si>
  <si>
    <t>15707978905</t>
  </si>
  <si>
    <t>3660</t>
  </si>
  <si>
    <t>136210600607</t>
  </si>
  <si>
    <t>73.5</t>
  </si>
  <si>
    <t>15秒58</t>
  </si>
  <si>
    <t>6秒38</t>
  </si>
  <si>
    <t>17679084023</t>
  </si>
  <si>
    <t>4761</t>
  </si>
  <si>
    <t>136210601024</t>
  </si>
  <si>
    <t>88</t>
  </si>
  <si>
    <t>16秒9</t>
  </si>
  <si>
    <t>15秒8</t>
  </si>
  <si>
    <t>18877885660</t>
  </si>
  <si>
    <t>136210601201</t>
  </si>
  <si>
    <t>79.5</t>
  </si>
  <si>
    <t>16秒91</t>
  </si>
  <si>
    <t>22秒95</t>
  </si>
  <si>
    <t>18970767569</t>
  </si>
  <si>
    <t>5428</t>
  </si>
  <si>
    <t>136210600801</t>
  </si>
  <si>
    <t>62.5</t>
  </si>
  <si>
    <t>18070147249</t>
  </si>
  <si>
    <t>小学体育</t>
  </si>
  <si>
    <t>1719</t>
  </si>
  <si>
    <t>136211503421</t>
  </si>
  <si>
    <t>11秒75</t>
  </si>
  <si>
    <t>12秒89</t>
  </si>
  <si>
    <t>'15079794779</t>
  </si>
  <si>
    <t>4711</t>
  </si>
  <si>
    <t>136211503903</t>
  </si>
  <si>
    <t>13秒32</t>
  </si>
  <si>
    <t>'18370889100</t>
  </si>
  <si>
    <t>3655</t>
  </si>
  <si>
    <t>136211504004</t>
  </si>
  <si>
    <t>12秒69</t>
  </si>
  <si>
    <t>13秒15</t>
  </si>
  <si>
    <t>'15607909712</t>
  </si>
  <si>
    <t>3701</t>
  </si>
  <si>
    <t>136241501725</t>
  </si>
  <si>
    <t>15秒15</t>
  </si>
  <si>
    <t>'13687063927</t>
  </si>
  <si>
    <t>136241501608</t>
  </si>
  <si>
    <t>13秒47</t>
  </si>
  <si>
    <t>'18170628153</t>
  </si>
  <si>
    <t>4714</t>
  </si>
  <si>
    <t>136211503414</t>
  </si>
  <si>
    <t>12秒85</t>
  </si>
  <si>
    <t>6秒27</t>
  </si>
  <si>
    <t>'18322904425</t>
  </si>
  <si>
    <t>136211502822</t>
  </si>
  <si>
    <t>5秒6</t>
  </si>
  <si>
    <t>'18079764303</t>
  </si>
  <si>
    <t>7013</t>
  </si>
  <si>
    <t>136211503707</t>
  </si>
  <si>
    <t>12秒77</t>
  </si>
  <si>
    <t>5秒34</t>
  </si>
  <si>
    <t>'15779682662</t>
  </si>
  <si>
    <t>2910</t>
  </si>
  <si>
    <t>136211504204</t>
  </si>
  <si>
    <t>12秒61</t>
  </si>
  <si>
    <t>13秒56</t>
  </si>
  <si>
    <t>'18146691002</t>
  </si>
  <si>
    <t>3618</t>
  </si>
  <si>
    <t>136018102513</t>
  </si>
  <si>
    <t>12秒76</t>
  </si>
  <si>
    <t>5秒38</t>
  </si>
  <si>
    <t>'18702643315</t>
  </si>
  <si>
    <t>5817</t>
  </si>
  <si>
    <t>136230600607</t>
  </si>
  <si>
    <t>12秒79</t>
  </si>
  <si>
    <t>6秒11</t>
  </si>
  <si>
    <t>'18370356517</t>
  </si>
  <si>
    <t>4719</t>
  </si>
  <si>
    <t>136018104013</t>
  </si>
  <si>
    <t>13秒73</t>
  </si>
  <si>
    <t>5秒72</t>
  </si>
  <si>
    <t>'18270895503</t>
  </si>
  <si>
    <t>3628</t>
  </si>
  <si>
    <t>136211503517</t>
  </si>
  <si>
    <t>14秒41</t>
  </si>
  <si>
    <t>16秒04</t>
  </si>
  <si>
    <t>'15779638208</t>
  </si>
  <si>
    <t>0010</t>
  </si>
  <si>
    <t>136211503819</t>
  </si>
  <si>
    <t>12秒35</t>
  </si>
  <si>
    <t>6秒63</t>
  </si>
  <si>
    <t>'18879733135</t>
  </si>
  <si>
    <t>7040</t>
  </si>
  <si>
    <t>136230600703</t>
  </si>
  <si>
    <t>15秒32</t>
  </si>
  <si>
    <t>15秒46</t>
  </si>
  <si>
    <t>'15779900234</t>
  </si>
  <si>
    <t>1039</t>
  </si>
  <si>
    <t>136211504226</t>
  </si>
  <si>
    <t>12秒84</t>
  </si>
  <si>
    <t>6秒55</t>
  </si>
  <si>
    <t>'18005978493</t>
  </si>
  <si>
    <t>511X</t>
  </si>
  <si>
    <t>136211504220</t>
  </si>
  <si>
    <t>12秒66</t>
  </si>
  <si>
    <t>5秒93</t>
  </si>
  <si>
    <t>'13755699068</t>
  </si>
  <si>
    <t>4718</t>
  </si>
  <si>
    <t>136211503818</t>
  </si>
  <si>
    <t>12秒8</t>
  </si>
  <si>
    <t>6秒49</t>
  </si>
  <si>
    <t>'15570715503</t>
  </si>
  <si>
    <t>136211502817</t>
  </si>
  <si>
    <t>15秒64</t>
  </si>
  <si>
    <t>23秒08</t>
  </si>
  <si>
    <t>'18370889112</t>
  </si>
  <si>
    <t>3641</t>
  </si>
  <si>
    <t>136211503923</t>
  </si>
  <si>
    <t>18秒45</t>
  </si>
  <si>
    <t>19秒28</t>
  </si>
  <si>
    <t>'18825051615</t>
  </si>
  <si>
    <t>0072</t>
  </si>
  <si>
    <t>136211503714</t>
  </si>
  <si>
    <t>'18270810942</t>
  </si>
  <si>
    <t>身份证号</t>
  </si>
  <si>
    <t>特殊教育</t>
  </si>
  <si>
    <t>360781199602064220</t>
  </si>
  <si>
    <t>定单班</t>
  </si>
  <si>
    <t>360781200004140022</t>
  </si>
  <si>
    <t>7521</t>
  </si>
  <si>
    <t>136240602624</t>
  </si>
  <si>
    <t>'18270843370</t>
  </si>
  <si>
    <t>8423</t>
  </si>
  <si>
    <t>136010503018</t>
  </si>
  <si>
    <t>'18270848706</t>
  </si>
  <si>
    <t>136213303101</t>
  </si>
  <si>
    <t>'18720775466</t>
  </si>
  <si>
    <t>136213304902</t>
  </si>
  <si>
    <t>'18279712497</t>
  </si>
  <si>
    <t>136213305002</t>
  </si>
  <si>
    <t>'15727787793</t>
  </si>
  <si>
    <t>2923</t>
  </si>
  <si>
    <t>136010703619</t>
  </si>
  <si>
    <t>'15270907622</t>
  </si>
  <si>
    <t>2120</t>
  </si>
  <si>
    <t>136010703924</t>
  </si>
  <si>
    <t>'15979030741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</si>
</sst>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.00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8" formatCode="0.000_);[Red]\(0.000\)"/>
    <numFmt numFmtId="179" formatCode="0.0000_ "/>
  </numFmts>
  <fonts count="30">
    <font>
      <sz val="11"/>
      <color indexed="8"/>
      <name val="Calibri"/>
      <charset val="134"/>
    </font>
    <font>
      <sz val="11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Calibri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Calibri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 applyFill="0" applyProtection="0"/>
    <xf numFmtId="42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12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29" fillId="14" borderId="15" applyNumberFormat="0" applyAlignment="0" applyProtection="0">
      <alignment vertical="center"/>
    </xf>
    <xf numFmtId="0" fontId="11" fillId="6" borderId="9" applyNumberFormat="0" applyAlignment="0" applyProtection="0">
      <alignment vertical="center"/>
    </xf>
    <xf numFmtId="0" fontId="5" fillId="0" borderId="0"/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 applyFill="0" applyProtection="0"/>
  </cellStyleXfs>
  <cellXfs count="69">
    <xf numFmtId="0" fontId="0" fillId="0" borderId="0" xfId="0"/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8" fillId="0" borderId="0" xfId="27" applyFont="1" applyBorder="1" applyAlignment="1">
      <alignment horizontal="center" vertical="center"/>
    </xf>
    <xf numFmtId="49" fontId="5" fillId="0" borderId="1" xfId="27" applyNumberFormat="1" applyFont="1" applyBorder="1" applyAlignment="1">
      <alignment horizontal="center" vertical="center" wrapText="1"/>
    </xf>
    <xf numFmtId="49" fontId="5" fillId="0" borderId="2" xfId="27" applyNumberFormat="1" applyFont="1" applyBorder="1" applyAlignment="1">
      <alignment horizontal="center" vertical="center" wrapText="1"/>
    </xf>
    <xf numFmtId="0" fontId="5" fillId="0" borderId="1" xfId="27" applyFont="1" applyBorder="1" applyAlignment="1">
      <alignment horizontal="center" vertical="center" wrapText="1"/>
    </xf>
    <xf numFmtId="49" fontId="5" fillId="0" borderId="4" xfId="27" applyNumberFormat="1" applyFont="1" applyBorder="1" applyAlignment="1">
      <alignment horizontal="center" vertical="center" wrapText="1"/>
    </xf>
    <xf numFmtId="49" fontId="5" fillId="0" borderId="3" xfId="27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shrinkToFit="1"/>
    </xf>
    <xf numFmtId="177" fontId="0" fillId="0" borderId="1" xfId="0" applyNumberFormat="1" applyFill="1" applyBorder="1" applyAlignment="1" applyProtection="1">
      <alignment horizontal="center"/>
    </xf>
    <xf numFmtId="49" fontId="5" fillId="0" borderId="1" xfId="0" applyNumberFormat="1" applyFont="1" applyFill="1" applyBorder="1" applyAlignment="1" applyProtection="1">
      <alignment vertical="center" wrapText="1"/>
    </xf>
    <xf numFmtId="0" fontId="5" fillId="0" borderId="1" xfId="27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Border="1" applyAlignment="1">
      <alignment horizont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/>
    </xf>
    <xf numFmtId="0" fontId="0" fillId="0" borderId="1" xfId="0" applyBorder="1"/>
    <xf numFmtId="177" fontId="0" fillId="0" borderId="1" xfId="0" applyNumberFormat="1" applyBorder="1"/>
    <xf numFmtId="176" fontId="4" fillId="0" borderId="1" xfId="0" applyNumberFormat="1" applyFont="1" applyFill="1" applyBorder="1" applyAlignment="1" applyProtection="1">
      <alignment horizontal="center" vertical="center"/>
    </xf>
    <xf numFmtId="0" fontId="8" fillId="0" borderId="5" xfId="27" applyFont="1" applyBorder="1" applyAlignment="1">
      <alignment horizontal="center" vertical="center"/>
    </xf>
    <xf numFmtId="0" fontId="5" fillId="0" borderId="2" xfId="27" applyNumberFormat="1" applyFont="1" applyBorder="1" applyAlignment="1">
      <alignment horizontal="center" vertical="center" wrapText="1"/>
    </xf>
    <xf numFmtId="0" fontId="5" fillId="0" borderId="1" xfId="27" applyFont="1" applyBorder="1" applyAlignment="1">
      <alignment horizontal="center" vertical="center"/>
    </xf>
    <xf numFmtId="0" fontId="5" fillId="0" borderId="1" xfId="27" applyFont="1" applyBorder="1"/>
    <xf numFmtId="0" fontId="5" fillId="0" borderId="3" xfId="27" applyNumberFormat="1" applyFont="1" applyBorder="1" applyAlignment="1">
      <alignment horizontal="center" vertical="center" wrapText="1"/>
    </xf>
    <xf numFmtId="49" fontId="5" fillId="0" borderId="1" xfId="27" applyNumberFormat="1" applyFont="1" applyFill="1" applyBorder="1" applyAlignment="1">
      <alignment horizontal="center" vertical="center" wrapText="1"/>
    </xf>
    <xf numFmtId="178" fontId="5" fillId="0" borderId="1" xfId="27" applyNumberFormat="1" applyFont="1" applyBorder="1" applyAlignment="1">
      <alignment horizontal="center" vertical="center" wrapText="1"/>
    </xf>
    <xf numFmtId="0" fontId="9" fillId="0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5" fillId="0" borderId="6" xfId="27" applyFont="1" applyBorder="1" applyAlignment="1">
      <alignment horizontal="center" vertical="center"/>
    </xf>
    <xf numFmtId="0" fontId="5" fillId="0" borderId="8" xfId="27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7" xfId="27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9" fillId="0" borderId="0" xfId="0" applyFont="1" applyFill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9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瑞金市2015年招聘教师总成绩表（7.16音体美计算机）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zoomScale="85" zoomScaleNormal="85" workbookViewId="0">
      <selection activeCell="G18" sqref="G18"/>
    </sheetView>
  </sheetViews>
  <sheetFormatPr defaultColWidth="9.1047619047619" defaultRowHeight="15"/>
  <cols>
    <col min="1" max="1" width="4.43809523809524" style="3" customWidth="1"/>
    <col min="2" max="2" width="12" style="4" customWidth="1"/>
    <col min="3" max="3" width="5.1047619047619" style="3" customWidth="1"/>
    <col min="4" max="4" width="8" style="3" customWidth="1"/>
    <col min="5" max="5" width="23" style="3" customWidth="1"/>
    <col min="6" max="6" width="6" style="3" customWidth="1"/>
    <col min="7" max="7" width="6.1047619047619" style="3" customWidth="1"/>
    <col min="8" max="8" width="9" style="3" customWidth="1"/>
    <col min="9" max="9" width="8.43809523809524" style="3" customWidth="1"/>
    <col min="10" max="10" width="10.6666666666667" style="3" customWidth="1"/>
    <col min="11" max="11" width="10.1047619047619" style="3" customWidth="1"/>
    <col min="12" max="12" width="10.3333333333333" style="3" customWidth="1"/>
    <col min="13" max="13" width="6.88571428571429" style="3" customWidth="1"/>
    <col min="14" max="14" width="8.55238095238095" style="3" customWidth="1"/>
    <col min="15" max="16" width="5.88571428571429" style="3" customWidth="1"/>
    <col min="17" max="17" width="18.8857142857143" style="3" hidden="1" customWidth="1"/>
    <col min="18" max="16384" width="9.1047619047619" style="3"/>
  </cols>
  <sheetData>
    <row r="1" s="1" customFormat="1" ht="24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18.9" customHeight="1" spans="1:17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7" t="s">
        <v>6</v>
      </c>
      <c r="G2" s="10"/>
      <c r="H2" s="10"/>
      <c r="I2" s="10"/>
      <c r="J2" s="7" t="s">
        <v>7</v>
      </c>
      <c r="K2" s="7"/>
      <c r="L2" s="7" t="s">
        <v>8</v>
      </c>
      <c r="M2" s="7" t="s">
        <v>9</v>
      </c>
      <c r="N2" s="7" t="s">
        <v>10</v>
      </c>
      <c r="O2" s="7" t="s">
        <v>11</v>
      </c>
      <c r="P2" s="7" t="s">
        <v>12</v>
      </c>
      <c r="Q2" s="7" t="s">
        <v>13</v>
      </c>
    </row>
    <row r="3" s="2" customFormat="1" ht="34.5" customHeight="1" spans="1:17">
      <c r="A3" s="7"/>
      <c r="B3" s="8"/>
      <c r="C3" s="7"/>
      <c r="D3" s="11"/>
      <c r="E3" s="11"/>
      <c r="F3" s="7" t="s">
        <v>14</v>
      </c>
      <c r="G3" s="7" t="s">
        <v>9</v>
      </c>
      <c r="H3" s="7" t="s">
        <v>15</v>
      </c>
      <c r="I3" s="7" t="s">
        <v>16</v>
      </c>
      <c r="J3" s="7" t="s">
        <v>17</v>
      </c>
      <c r="K3" s="7" t="s">
        <v>18</v>
      </c>
      <c r="L3" s="7"/>
      <c r="M3" s="7"/>
      <c r="N3" s="7"/>
      <c r="O3" s="7"/>
      <c r="P3" s="7"/>
      <c r="Q3" s="10"/>
    </row>
    <row r="4" ht="27.9" customHeight="1" spans="1:17">
      <c r="A4" s="12">
        <v>2</v>
      </c>
      <c r="B4" s="13" t="s">
        <v>19</v>
      </c>
      <c r="C4" s="12" t="s">
        <v>20</v>
      </c>
      <c r="D4" s="12" t="s">
        <v>21</v>
      </c>
      <c r="E4" s="12" t="s">
        <v>22</v>
      </c>
      <c r="F4" s="12">
        <v>80.5</v>
      </c>
      <c r="G4" s="12">
        <v>2</v>
      </c>
      <c r="H4" s="14">
        <f t="shared" ref="H4:H10" si="0">F4/2</f>
        <v>40.25</v>
      </c>
      <c r="I4" s="14">
        <f t="shared" ref="I4:I10" si="1">F4/4</f>
        <v>20.125</v>
      </c>
      <c r="J4" s="14">
        <v>86.49</v>
      </c>
      <c r="K4" s="14">
        <f t="shared" ref="K4:K10" si="2">J4*0.5</f>
        <v>43.245</v>
      </c>
      <c r="L4" s="14">
        <f t="shared" ref="L4:L10" si="3">I4+K4</f>
        <v>63.37</v>
      </c>
      <c r="M4" s="12">
        <f t="shared" ref="M4:M10" si="4">RANK(L4,L$4:L$20)</f>
        <v>1</v>
      </c>
      <c r="N4" s="12"/>
      <c r="O4" s="12"/>
      <c r="P4" s="12">
        <v>3</v>
      </c>
      <c r="Q4" s="12" t="s">
        <v>23</v>
      </c>
    </row>
    <row r="5" ht="27.9" customHeight="1" spans="1:17">
      <c r="A5" s="12">
        <v>1</v>
      </c>
      <c r="B5" s="13" t="s">
        <v>19</v>
      </c>
      <c r="C5" s="12" t="s">
        <v>24</v>
      </c>
      <c r="D5" s="12" t="s">
        <v>25</v>
      </c>
      <c r="E5" s="12" t="s">
        <v>26</v>
      </c>
      <c r="F5" s="12">
        <v>93.5</v>
      </c>
      <c r="G5" s="12">
        <v>1</v>
      </c>
      <c r="H5" s="14">
        <f t="shared" si="0"/>
        <v>46.75</v>
      </c>
      <c r="I5" s="14">
        <f t="shared" si="1"/>
        <v>23.375</v>
      </c>
      <c r="J5" s="14">
        <v>74.2</v>
      </c>
      <c r="K5" s="14">
        <f t="shared" si="2"/>
        <v>37.1</v>
      </c>
      <c r="L5" s="14">
        <f t="shared" si="3"/>
        <v>60.475</v>
      </c>
      <c r="M5" s="12">
        <f t="shared" si="4"/>
        <v>2</v>
      </c>
      <c r="N5" s="12"/>
      <c r="O5" s="12"/>
      <c r="P5" s="12">
        <v>6</v>
      </c>
      <c r="Q5" s="12" t="s">
        <v>27</v>
      </c>
    </row>
    <row r="6" ht="27.9" customHeight="1" spans="1:17">
      <c r="A6" s="12">
        <v>4</v>
      </c>
      <c r="B6" s="13" t="s">
        <v>19</v>
      </c>
      <c r="C6" s="12" t="s">
        <v>24</v>
      </c>
      <c r="D6" s="12" t="s">
        <v>28</v>
      </c>
      <c r="E6" s="12" t="s">
        <v>29</v>
      </c>
      <c r="F6" s="12">
        <v>78</v>
      </c>
      <c r="G6" s="12">
        <v>4</v>
      </c>
      <c r="H6" s="14">
        <f t="shared" si="0"/>
        <v>39</v>
      </c>
      <c r="I6" s="14">
        <f t="shared" si="1"/>
        <v>19.5</v>
      </c>
      <c r="J6" s="14">
        <v>80.93</v>
      </c>
      <c r="K6" s="14">
        <f t="shared" si="2"/>
        <v>40.465</v>
      </c>
      <c r="L6" s="14">
        <f t="shared" si="3"/>
        <v>59.965</v>
      </c>
      <c r="M6" s="12">
        <f t="shared" si="4"/>
        <v>3</v>
      </c>
      <c r="N6" s="12" t="s">
        <v>30</v>
      </c>
      <c r="O6" s="12"/>
      <c r="P6" s="12">
        <v>4</v>
      </c>
      <c r="Q6" s="12" t="s">
        <v>31</v>
      </c>
    </row>
    <row r="7" ht="27.9" customHeight="1" spans="1:17">
      <c r="A7" s="12">
        <v>3</v>
      </c>
      <c r="B7" s="13" t="s">
        <v>19</v>
      </c>
      <c r="C7" s="12" t="s">
        <v>24</v>
      </c>
      <c r="D7" s="12" t="s">
        <v>32</v>
      </c>
      <c r="E7" s="12" t="s">
        <v>33</v>
      </c>
      <c r="F7" s="12">
        <v>79</v>
      </c>
      <c r="G7" s="12">
        <v>3</v>
      </c>
      <c r="H7" s="14">
        <f t="shared" si="0"/>
        <v>39.5</v>
      </c>
      <c r="I7" s="14">
        <f t="shared" si="1"/>
        <v>19.75</v>
      </c>
      <c r="J7" s="14">
        <v>75.11</v>
      </c>
      <c r="K7" s="14">
        <f t="shared" si="2"/>
        <v>37.555</v>
      </c>
      <c r="L7" s="14">
        <f t="shared" si="3"/>
        <v>57.305</v>
      </c>
      <c r="M7" s="12">
        <f t="shared" si="4"/>
        <v>4</v>
      </c>
      <c r="N7" s="12"/>
      <c r="O7" s="12"/>
      <c r="P7" s="12">
        <v>2</v>
      </c>
      <c r="Q7" s="12" t="s">
        <v>34</v>
      </c>
    </row>
    <row r="8" ht="27.9" customHeight="1" spans="1:17">
      <c r="A8" s="12">
        <v>7</v>
      </c>
      <c r="B8" s="13" t="s">
        <v>19</v>
      </c>
      <c r="C8" s="12" t="s">
        <v>24</v>
      </c>
      <c r="D8" s="12" t="s">
        <v>35</v>
      </c>
      <c r="E8" s="12" t="s">
        <v>36</v>
      </c>
      <c r="F8" s="12">
        <v>70.5</v>
      </c>
      <c r="G8" s="12">
        <v>7</v>
      </c>
      <c r="H8" s="14">
        <f t="shared" si="0"/>
        <v>35.25</v>
      </c>
      <c r="I8" s="14">
        <f t="shared" si="1"/>
        <v>17.625</v>
      </c>
      <c r="J8" s="14">
        <v>76.79</v>
      </c>
      <c r="K8" s="14">
        <f t="shared" si="2"/>
        <v>38.395</v>
      </c>
      <c r="L8" s="14">
        <f t="shared" si="3"/>
        <v>56.02</v>
      </c>
      <c r="M8" s="12">
        <f t="shared" si="4"/>
        <v>5</v>
      </c>
      <c r="N8" s="12" t="s">
        <v>30</v>
      </c>
      <c r="O8" s="12"/>
      <c r="P8" s="12">
        <v>5</v>
      </c>
      <c r="Q8" s="12" t="s">
        <v>37</v>
      </c>
    </row>
    <row r="9" ht="27.9" customHeight="1" spans="1:17">
      <c r="A9" s="12">
        <v>5</v>
      </c>
      <c r="B9" s="13" t="s">
        <v>19</v>
      </c>
      <c r="C9" s="12" t="s">
        <v>24</v>
      </c>
      <c r="D9" s="12" t="s">
        <v>38</v>
      </c>
      <c r="E9" s="12" t="s">
        <v>39</v>
      </c>
      <c r="F9" s="12">
        <v>74.5</v>
      </c>
      <c r="G9" s="12">
        <v>5</v>
      </c>
      <c r="H9" s="14">
        <f t="shared" si="0"/>
        <v>37.25</v>
      </c>
      <c r="I9" s="14">
        <f t="shared" si="1"/>
        <v>18.625</v>
      </c>
      <c r="J9" s="14">
        <v>74.1</v>
      </c>
      <c r="K9" s="14">
        <f t="shared" si="2"/>
        <v>37.05</v>
      </c>
      <c r="L9" s="14">
        <f t="shared" si="3"/>
        <v>55.675</v>
      </c>
      <c r="M9" s="12">
        <f t="shared" si="4"/>
        <v>6</v>
      </c>
      <c r="N9" s="12" t="s">
        <v>30</v>
      </c>
      <c r="O9" s="12"/>
      <c r="P9" s="12">
        <v>1</v>
      </c>
      <c r="Q9" s="12" t="s">
        <v>40</v>
      </c>
    </row>
    <row r="10" ht="27.9" customHeight="1" spans="1:17">
      <c r="A10" s="12">
        <v>6</v>
      </c>
      <c r="B10" s="13" t="s">
        <v>19</v>
      </c>
      <c r="C10" s="12" t="s">
        <v>24</v>
      </c>
      <c r="D10" s="12" t="s">
        <v>41</v>
      </c>
      <c r="E10" s="12" t="s">
        <v>42</v>
      </c>
      <c r="F10" s="12">
        <v>73.5</v>
      </c>
      <c r="G10" s="12">
        <v>6</v>
      </c>
      <c r="H10" s="14">
        <f t="shared" si="0"/>
        <v>36.75</v>
      </c>
      <c r="I10" s="14">
        <f t="shared" si="1"/>
        <v>18.375</v>
      </c>
      <c r="J10" s="14">
        <v>67.89</v>
      </c>
      <c r="K10" s="14">
        <f t="shared" si="2"/>
        <v>33.945</v>
      </c>
      <c r="L10" s="14">
        <f t="shared" si="3"/>
        <v>52.32</v>
      </c>
      <c r="M10" s="12">
        <f t="shared" si="4"/>
        <v>7</v>
      </c>
      <c r="N10" s="12" t="s">
        <v>30</v>
      </c>
      <c r="O10" s="12"/>
      <c r="P10" s="12">
        <v>7</v>
      </c>
      <c r="Q10" s="12" t="s">
        <v>43</v>
      </c>
    </row>
  </sheetData>
  <mergeCells count="14">
    <mergeCell ref="A1:Q1"/>
    <mergeCell ref="F2:I2"/>
    <mergeCell ref="J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  <mergeCell ref="Q2:Q3"/>
  </mergeCells>
  <printOptions horizontalCentered="1"/>
  <pageMargins left="0.15625" right="0.15625" top="0.786805555555556" bottom="0.786805555555556" header="0.511805555555556" footer="0.511805555555556"/>
  <pageSetup paperSize="9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workbookViewId="0">
      <selection activeCell="G18" sqref="G18"/>
    </sheetView>
  </sheetViews>
  <sheetFormatPr defaultColWidth="9.1047619047619" defaultRowHeight="15" outlineLevelRow="7"/>
  <cols>
    <col min="1" max="1" width="3.66666666666667" style="3" customWidth="1"/>
    <col min="2" max="2" width="11.1047619047619" style="4" customWidth="1"/>
    <col min="3" max="3" width="4.66666666666667" style="3" customWidth="1"/>
    <col min="4" max="4" width="8" style="3" customWidth="1"/>
    <col min="5" max="5" width="18.4285714285714" style="3" customWidth="1"/>
    <col min="6" max="6" width="8.1047619047619" style="3" customWidth="1"/>
    <col min="7" max="7" width="4.55238095238095" style="3" customWidth="1"/>
    <col min="8" max="9" width="8.43809523809524" style="3" customWidth="1"/>
    <col min="10" max="10" width="8.55238095238095" style="3" customWidth="1"/>
    <col min="11" max="11" width="9.43809523809524" style="3" customWidth="1"/>
    <col min="12" max="12" width="7.66666666666667" style="3" customWidth="1"/>
    <col min="13" max="14" width="9.66666666666667" style="3" customWidth="1"/>
    <col min="15" max="15" width="4.55238095238095" style="3" customWidth="1"/>
    <col min="16" max="16" width="3.33333333333333" style="3" customWidth="1"/>
    <col min="17" max="17" width="4.33333333333333" style="3" customWidth="1"/>
    <col min="18" max="16384" width="9.1047619047619" style="3"/>
  </cols>
  <sheetData>
    <row r="1" s="15" customFormat="1" ht="25.5" spans="1:17">
      <c r="A1" s="33" t="s">
        <v>516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="15" customFormat="1" ht="18" customHeight="1" spans="1:17">
      <c r="A2" s="17" t="s">
        <v>1</v>
      </c>
      <c r="B2" s="17" t="s">
        <v>131</v>
      </c>
      <c r="C2" s="17" t="s">
        <v>3</v>
      </c>
      <c r="D2" s="34" t="s">
        <v>4</v>
      </c>
      <c r="E2" s="34" t="s">
        <v>5</v>
      </c>
      <c r="F2" s="35" t="s">
        <v>517</v>
      </c>
      <c r="G2" s="35"/>
      <c r="H2" s="35"/>
      <c r="I2" s="35"/>
      <c r="J2" s="8" t="s">
        <v>518</v>
      </c>
      <c r="K2" s="8"/>
      <c r="L2" s="8"/>
      <c r="M2" s="8"/>
      <c r="N2" s="25" t="s">
        <v>8</v>
      </c>
      <c r="O2" s="25" t="s">
        <v>9</v>
      </c>
      <c r="P2" s="38" t="s">
        <v>10</v>
      </c>
      <c r="Q2" s="7" t="s">
        <v>519</v>
      </c>
    </row>
    <row r="3" s="15" customFormat="1" ht="38.1" customHeight="1" spans="1:17">
      <c r="A3" s="17"/>
      <c r="B3" s="36"/>
      <c r="C3" s="17"/>
      <c r="D3" s="37"/>
      <c r="E3" s="37"/>
      <c r="F3" s="17" t="s">
        <v>138</v>
      </c>
      <c r="G3" s="17" t="s">
        <v>9</v>
      </c>
      <c r="H3" s="17" t="s">
        <v>15</v>
      </c>
      <c r="I3" s="39" t="s">
        <v>16</v>
      </c>
      <c r="J3" s="8" t="s">
        <v>520</v>
      </c>
      <c r="K3" s="8" t="s">
        <v>521</v>
      </c>
      <c r="L3" s="8" t="s">
        <v>142</v>
      </c>
      <c r="M3" s="26" t="s">
        <v>18</v>
      </c>
      <c r="N3" s="25"/>
      <c r="O3" s="25"/>
      <c r="P3" s="38"/>
      <c r="Q3" s="7"/>
    </row>
    <row r="4" s="2" customFormat="1" ht="30" customHeight="1" spans="1:17">
      <c r="A4" s="7">
        <v>2</v>
      </c>
      <c r="B4" s="8" t="s">
        <v>522</v>
      </c>
      <c r="C4" s="7" t="s">
        <v>20</v>
      </c>
      <c r="D4" s="12" t="s">
        <v>523</v>
      </c>
      <c r="E4" s="12" t="s">
        <v>524</v>
      </c>
      <c r="F4" s="7">
        <v>112.5</v>
      </c>
      <c r="G4" s="7">
        <v>2</v>
      </c>
      <c r="H4" s="44">
        <f>F4/2</f>
        <v>56.25</v>
      </c>
      <c r="I4" s="44">
        <f>F4/4</f>
        <v>28.125</v>
      </c>
      <c r="J4" s="44">
        <v>32.2</v>
      </c>
      <c r="K4" s="44">
        <v>42.2</v>
      </c>
      <c r="L4" s="44">
        <f>J4+K4</f>
        <v>74.4</v>
      </c>
      <c r="M4" s="44">
        <f>L4*0.5</f>
        <v>37.2</v>
      </c>
      <c r="N4" s="44">
        <f>I4+M4</f>
        <v>65.325</v>
      </c>
      <c r="O4" s="7">
        <f>RANK(N4,N$4:N$12)</f>
        <v>1</v>
      </c>
      <c r="P4" s="7"/>
      <c r="Q4" s="7">
        <v>13</v>
      </c>
    </row>
    <row r="5" s="2" customFormat="1" ht="30" customHeight="1" spans="1:17">
      <c r="A5" s="7">
        <v>1</v>
      </c>
      <c r="B5" s="8" t="s">
        <v>522</v>
      </c>
      <c r="C5" s="7" t="s">
        <v>20</v>
      </c>
      <c r="D5" s="12" t="s">
        <v>127</v>
      </c>
      <c r="E5" s="12" t="s">
        <v>525</v>
      </c>
      <c r="F5" s="7">
        <v>113.5</v>
      </c>
      <c r="G5" s="7">
        <v>1</v>
      </c>
      <c r="H5" s="44">
        <f>F5/2</f>
        <v>56.75</v>
      </c>
      <c r="I5" s="44">
        <f>F5/4</f>
        <v>28.375</v>
      </c>
      <c r="J5" s="44">
        <v>24.5</v>
      </c>
      <c r="K5" s="44">
        <v>48.2</v>
      </c>
      <c r="L5" s="44">
        <f>J5+K5</f>
        <v>72.7</v>
      </c>
      <c r="M5" s="44">
        <f>L5*0.5</f>
        <v>36.35</v>
      </c>
      <c r="N5" s="44">
        <f>I5+M5</f>
        <v>64.725</v>
      </c>
      <c r="O5" s="7">
        <f>RANK(N5,N$4:N$12)</f>
        <v>2</v>
      </c>
      <c r="P5" s="7"/>
      <c r="Q5" s="7">
        <v>12</v>
      </c>
    </row>
    <row r="6" s="2" customFormat="1" ht="30" customHeight="1" spans="1:17">
      <c r="A6" s="7">
        <v>4</v>
      </c>
      <c r="B6" s="8" t="s">
        <v>522</v>
      </c>
      <c r="C6" s="7" t="s">
        <v>20</v>
      </c>
      <c r="D6" s="12" t="s">
        <v>526</v>
      </c>
      <c r="E6" s="12" t="s">
        <v>527</v>
      </c>
      <c r="F6" s="7">
        <v>100</v>
      </c>
      <c r="G6" s="7">
        <v>5</v>
      </c>
      <c r="H6" s="44">
        <f>F6/2</f>
        <v>50</v>
      </c>
      <c r="I6" s="44">
        <f>F6/4</f>
        <v>25</v>
      </c>
      <c r="J6" s="44">
        <v>28.2</v>
      </c>
      <c r="K6" s="44">
        <v>48.4</v>
      </c>
      <c r="L6" s="44">
        <f>J6+K6</f>
        <v>76.6</v>
      </c>
      <c r="M6" s="44">
        <f>L6*0.5</f>
        <v>38.3</v>
      </c>
      <c r="N6" s="44">
        <f>I6+M6</f>
        <v>63.3</v>
      </c>
      <c r="O6" s="7">
        <f>RANK(N6,N$4:N$12)</f>
        <v>3</v>
      </c>
      <c r="P6" s="7"/>
      <c r="Q6" s="7">
        <v>9</v>
      </c>
    </row>
    <row r="7" s="2" customFormat="1" ht="30" customHeight="1" spans="1:17">
      <c r="A7" s="7">
        <v>3</v>
      </c>
      <c r="B7" s="8" t="s">
        <v>522</v>
      </c>
      <c r="C7" s="7" t="s">
        <v>24</v>
      </c>
      <c r="D7" s="12" t="s">
        <v>528</v>
      </c>
      <c r="E7" s="12" t="s">
        <v>529</v>
      </c>
      <c r="F7" s="7">
        <v>104</v>
      </c>
      <c r="G7" s="7">
        <v>3</v>
      </c>
      <c r="H7" s="44">
        <f>F7/2</f>
        <v>52</v>
      </c>
      <c r="I7" s="44">
        <f>F7/4</f>
        <v>26</v>
      </c>
      <c r="J7" s="44">
        <v>31.1</v>
      </c>
      <c r="K7" s="44">
        <v>41</v>
      </c>
      <c r="L7" s="44">
        <f>J7+K7</f>
        <v>72.1</v>
      </c>
      <c r="M7" s="44">
        <f>L7*0.5</f>
        <v>36.05</v>
      </c>
      <c r="N7" s="44">
        <f>I7+M7</f>
        <v>62.05</v>
      </c>
      <c r="O7" s="7">
        <f>RANK(N7,N$4:N$12)</f>
        <v>4</v>
      </c>
      <c r="P7" s="7"/>
      <c r="Q7" s="7">
        <v>11</v>
      </c>
    </row>
    <row r="8" s="2" customFormat="1" ht="30" customHeight="1" spans="1:17">
      <c r="A8" s="7">
        <v>5</v>
      </c>
      <c r="B8" s="8" t="s">
        <v>522</v>
      </c>
      <c r="C8" s="7" t="s">
        <v>20</v>
      </c>
      <c r="D8" s="12" t="s">
        <v>530</v>
      </c>
      <c r="E8" s="12" t="s">
        <v>531</v>
      </c>
      <c r="F8" s="7">
        <v>99.5</v>
      </c>
      <c r="G8" s="7">
        <v>6</v>
      </c>
      <c r="H8" s="44">
        <f>F8/2</f>
        <v>49.75</v>
      </c>
      <c r="I8" s="44">
        <f>F8/4</f>
        <v>24.875</v>
      </c>
      <c r="J8" s="44">
        <v>22.6</v>
      </c>
      <c r="K8" s="44">
        <v>49.8</v>
      </c>
      <c r="L8" s="44">
        <f>J8+K8</f>
        <v>72.4</v>
      </c>
      <c r="M8" s="44">
        <f>L8*0.5</f>
        <v>36.2</v>
      </c>
      <c r="N8" s="44">
        <f>I8+M8</f>
        <v>61.075</v>
      </c>
      <c r="O8" s="7">
        <f>RANK(N8,N$4:N$12)</f>
        <v>5</v>
      </c>
      <c r="P8" s="7"/>
      <c r="Q8" s="7">
        <v>10</v>
      </c>
    </row>
  </sheetData>
  <mergeCells count="12">
    <mergeCell ref="A1:Q1"/>
    <mergeCell ref="F2:I2"/>
    <mergeCell ref="J2:M2"/>
    <mergeCell ref="A2:A3"/>
    <mergeCell ref="B2:B3"/>
    <mergeCell ref="C2:C3"/>
    <mergeCell ref="D2:D3"/>
    <mergeCell ref="E2:E3"/>
    <mergeCell ref="N2:N3"/>
    <mergeCell ref="O2:O3"/>
    <mergeCell ref="P2:P3"/>
    <mergeCell ref="Q2:Q3"/>
  </mergeCells>
  <printOptions horizontalCentered="1"/>
  <pageMargins left="0.15625" right="0.15625" top="0.786805555555556" bottom="0.786805555555556" header="0.511805555555556" footer="0.511805555555556"/>
  <pageSetup paperSize="9" orientation="landscape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workbookViewId="0">
      <selection activeCell="G18" sqref="G18"/>
    </sheetView>
  </sheetViews>
  <sheetFormatPr defaultColWidth="9.1047619047619" defaultRowHeight="15" outlineLevelRow="5"/>
  <cols>
    <col min="1" max="1" width="3.66666666666667" style="3" customWidth="1"/>
    <col min="2" max="2" width="11.1047619047619" style="4" customWidth="1"/>
    <col min="3" max="3" width="4.66666666666667" style="3" customWidth="1"/>
    <col min="4" max="4" width="8" style="3" customWidth="1"/>
    <col min="5" max="5" width="19.1428571428571" style="3" customWidth="1"/>
    <col min="6" max="6" width="8.1047619047619" style="3" customWidth="1"/>
    <col min="7" max="7" width="4.55238095238095" style="3" customWidth="1"/>
    <col min="8" max="9" width="8.43809523809524" style="3" customWidth="1"/>
    <col min="10" max="10" width="8.55238095238095" style="3" customWidth="1"/>
    <col min="11" max="11" width="9.43809523809524" style="3" customWidth="1"/>
    <col min="12" max="12" width="7.66666666666667" style="3" customWidth="1"/>
    <col min="13" max="14" width="9.66666666666667" style="3" customWidth="1"/>
    <col min="15" max="15" width="4.55238095238095" style="3" customWidth="1"/>
    <col min="16" max="16" width="3.33333333333333" style="3" customWidth="1"/>
    <col min="17" max="17" width="4.33333333333333" style="3" customWidth="1"/>
    <col min="18" max="16384" width="9.1047619047619" style="3"/>
  </cols>
  <sheetData>
    <row r="1" s="15" customFormat="1" ht="25.5" spans="1:17">
      <c r="A1" s="33" t="s">
        <v>516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="15" customFormat="1" ht="18" customHeight="1" spans="1:17">
      <c r="A2" s="17" t="s">
        <v>1</v>
      </c>
      <c r="B2" s="17" t="s">
        <v>131</v>
      </c>
      <c r="C2" s="17" t="s">
        <v>3</v>
      </c>
      <c r="D2" s="34" t="s">
        <v>4</v>
      </c>
      <c r="E2" s="34" t="s">
        <v>5</v>
      </c>
      <c r="F2" s="35" t="s">
        <v>517</v>
      </c>
      <c r="G2" s="35"/>
      <c r="H2" s="35"/>
      <c r="I2" s="35"/>
      <c r="J2" s="8" t="s">
        <v>518</v>
      </c>
      <c r="K2" s="8"/>
      <c r="L2" s="8"/>
      <c r="M2" s="8"/>
      <c r="N2" s="25" t="s">
        <v>8</v>
      </c>
      <c r="O2" s="25" t="s">
        <v>9</v>
      </c>
      <c r="P2" s="38" t="s">
        <v>10</v>
      </c>
      <c r="Q2" s="7" t="s">
        <v>519</v>
      </c>
    </row>
    <row r="3" s="15" customFormat="1" ht="38.1" customHeight="1" spans="1:17">
      <c r="A3" s="17"/>
      <c r="B3" s="36"/>
      <c r="C3" s="17"/>
      <c r="D3" s="37"/>
      <c r="E3" s="37"/>
      <c r="F3" s="17" t="s">
        <v>138</v>
      </c>
      <c r="G3" s="17" t="s">
        <v>9</v>
      </c>
      <c r="H3" s="17" t="s">
        <v>15</v>
      </c>
      <c r="I3" s="39" t="s">
        <v>16</v>
      </c>
      <c r="J3" s="8" t="s">
        <v>520</v>
      </c>
      <c r="K3" s="8" t="s">
        <v>521</v>
      </c>
      <c r="L3" s="8" t="s">
        <v>142</v>
      </c>
      <c r="M3" s="26" t="s">
        <v>18</v>
      </c>
      <c r="N3" s="25"/>
      <c r="O3" s="25"/>
      <c r="P3" s="38"/>
      <c r="Q3" s="7"/>
    </row>
    <row r="4" s="2" customFormat="1" ht="30" customHeight="1" spans="1:17">
      <c r="A4" s="7">
        <v>3</v>
      </c>
      <c r="B4" s="8" t="s">
        <v>532</v>
      </c>
      <c r="C4" s="7" t="s">
        <v>24</v>
      </c>
      <c r="D4" s="12" t="s">
        <v>533</v>
      </c>
      <c r="E4" s="12" t="s">
        <v>534</v>
      </c>
      <c r="F4" s="7">
        <v>89.5</v>
      </c>
      <c r="G4" s="7">
        <v>3</v>
      </c>
      <c r="H4" s="44">
        <f>F4/2</f>
        <v>44.75</v>
      </c>
      <c r="I4" s="44">
        <f>F4/4</f>
        <v>22.375</v>
      </c>
      <c r="J4" s="44">
        <v>35.1</v>
      </c>
      <c r="K4" s="44">
        <v>57.4</v>
      </c>
      <c r="L4" s="44">
        <f>J4+K4</f>
        <v>92.5</v>
      </c>
      <c r="M4" s="44">
        <f>L4*0.5</f>
        <v>46.25</v>
      </c>
      <c r="N4" s="44">
        <f>I4+M4</f>
        <v>68.625</v>
      </c>
      <c r="O4" s="7">
        <f>RANK(N4,N$4:N$10)</f>
        <v>1</v>
      </c>
      <c r="P4" s="7"/>
      <c r="Q4" s="7">
        <v>7</v>
      </c>
    </row>
    <row r="5" s="2" customFormat="1" ht="30" customHeight="1" spans="1:17">
      <c r="A5" s="7">
        <v>1</v>
      </c>
      <c r="B5" s="8" t="s">
        <v>532</v>
      </c>
      <c r="C5" s="7" t="s">
        <v>20</v>
      </c>
      <c r="D5" s="12" t="s">
        <v>535</v>
      </c>
      <c r="E5" s="12" t="s">
        <v>536</v>
      </c>
      <c r="F5" s="7">
        <v>113.5</v>
      </c>
      <c r="G5" s="7">
        <v>1</v>
      </c>
      <c r="H5" s="44">
        <f>F5/2</f>
        <v>56.75</v>
      </c>
      <c r="I5" s="44">
        <f>F5/4</f>
        <v>28.375</v>
      </c>
      <c r="J5" s="44">
        <v>28.3</v>
      </c>
      <c r="K5" s="44">
        <v>47.7</v>
      </c>
      <c r="L5" s="44">
        <f>J5+K5</f>
        <v>76</v>
      </c>
      <c r="M5" s="44">
        <f>L5*0.5</f>
        <v>38</v>
      </c>
      <c r="N5" s="44">
        <f>I5+M5</f>
        <v>66.375</v>
      </c>
      <c r="O5" s="7">
        <f>RANK(N5,N$4:N$10)</f>
        <v>2</v>
      </c>
      <c r="P5" s="7"/>
      <c r="Q5" s="7">
        <v>8</v>
      </c>
    </row>
    <row r="6" s="2" customFormat="1" ht="30" customHeight="1" spans="1:17">
      <c r="A6" s="7">
        <v>2</v>
      </c>
      <c r="B6" s="8" t="s">
        <v>532</v>
      </c>
      <c r="C6" s="7" t="s">
        <v>20</v>
      </c>
      <c r="D6" s="12" t="s">
        <v>537</v>
      </c>
      <c r="E6" s="12" t="s">
        <v>538</v>
      </c>
      <c r="F6" s="7">
        <v>93</v>
      </c>
      <c r="G6" s="7">
        <v>2</v>
      </c>
      <c r="H6" s="44">
        <f>F6/2</f>
        <v>46.5</v>
      </c>
      <c r="I6" s="44">
        <f>F6/4</f>
        <v>23.25</v>
      </c>
      <c r="J6" s="44">
        <v>30.2</v>
      </c>
      <c r="K6" s="44">
        <v>43.2</v>
      </c>
      <c r="L6" s="44">
        <f>J6+K6</f>
        <v>73.4</v>
      </c>
      <c r="M6" s="44">
        <f>L6*0.5</f>
        <v>36.7</v>
      </c>
      <c r="N6" s="44">
        <f>I6+M6</f>
        <v>59.95</v>
      </c>
      <c r="O6" s="7">
        <f>RANK(N6,N$4:N$10)</f>
        <v>3</v>
      </c>
      <c r="P6" s="7"/>
      <c r="Q6" s="7">
        <v>6</v>
      </c>
    </row>
  </sheetData>
  <mergeCells count="12">
    <mergeCell ref="A1:Q1"/>
    <mergeCell ref="F2:I2"/>
    <mergeCell ref="J2:M2"/>
    <mergeCell ref="A2:A3"/>
    <mergeCell ref="B2:B3"/>
    <mergeCell ref="C2:C3"/>
    <mergeCell ref="D2:D3"/>
    <mergeCell ref="E2:E3"/>
    <mergeCell ref="N2:N3"/>
    <mergeCell ref="O2:O3"/>
    <mergeCell ref="P2:P3"/>
    <mergeCell ref="Q2:Q3"/>
  </mergeCells>
  <printOptions horizontalCentered="1"/>
  <pageMargins left="0.15625" right="0.15625" top="0.786805555555556" bottom="0.786805555555556" header="0.511805555555556" footer="0.511805555555556"/>
  <pageSetup paperSize="9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G18" sqref="G18"/>
    </sheetView>
  </sheetViews>
  <sheetFormatPr defaultColWidth="9.1047619047619" defaultRowHeight="15" outlineLevelRow="7"/>
  <cols>
    <col min="1" max="1" width="3.66666666666667" style="3" customWidth="1"/>
    <col min="2" max="2" width="11.1047619047619" style="4" customWidth="1"/>
    <col min="3" max="3" width="4.66666666666667" style="3" customWidth="1"/>
    <col min="4" max="4" width="8" style="3" customWidth="1"/>
    <col min="5" max="5" width="18.7142857142857" style="3" customWidth="1"/>
    <col min="6" max="6" width="8.1047619047619" style="3" customWidth="1"/>
    <col min="7" max="7" width="4.55238095238095" style="3" customWidth="1"/>
    <col min="8" max="8" width="10" style="3" customWidth="1"/>
    <col min="9" max="9" width="9.1047619047619" style="3" customWidth="1"/>
    <col min="10" max="10" width="11" style="3" customWidth="1"/>
    <col min="11" max="11" width="12.5714285714286" style="3" customWidth="1"/>
    <col min="12" max="12" width="11.1047619047619" style="3" customWidth="1"/>
    <col min="13" max="13" width="6.1047619047619" style="3" customWidth="1"/>
    <col min="14" max="14" width="5" style="3" customWidth="1"/>
    <col min="15" max="15" width="6.1047619047619" style="3" customWidth="1"/>
    <col min="16" max="16384" width="9.1047619047619" style="3"/>
  </cols>
  <sheetData>
    <row r="1" s="15" customFormat="1" ht="25.5" spans="1:15">
      <c r="A1" s="33" t="s">
        <v>516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="15" customFormat="1" ht="18" customHeight="1" spans="1:15">
      <c r="A2" s="17" t="s">
        <v>1</v>
      </c>
      <c r="B2" s="17" t="s">
        <v>131</v>
      </c>
      <c r="C2" s="17" t="s">
        <v>3</v>
      </c>
      <c r="D2" s="34" t="s">
        <v>4</v>
      </c>
      <c r="E2" s="34" t="s">
        <v>5</v>
      </c>
      <c r="F2" s="35" t="s">
        <v>517</v>
      </c>
      <c r="G2" s="35"/>
      <c r="H2" s="35"/>
      <c r="I2" s="35"/>
      <c r="J2" s="45" t="s">
        <v>518</v>
      </c>
      <c r="K2" s="46"/>
      <c r="L2" s="25" t="s">
        <v>8</v>
      </c>
      <c r="M2" s="25" t="s">
        <v>9</v>
      </c>
      <c r="N2" s="38" t="s">
        <v>10</v>
      </c>
      <c r="O2" s="7" t="s">
        <v>12</v>
      </c>
    </row>
    <row r="3" s="15" customFormat="1" ht="38.1" customHeight="1" spans="1:15">
      <c r="A3" s="17"/>
      <c r="B3" s="36"/>
      <c r="C3" s="17"/>
      <c r="D3" s="37"/>
      <c r="E3" s="37"/>
      <c r="F3" s="17" t="s">
        <v>138</v>
      </c>
      <c r="G3" s="17" t="s">
        <v>9</v>
      </c>
      <c r="H3" s="17" t="s">
        <v>15</v>
      </c>
      <c r="I3" s="39" t="s">
        <v>16</v>
      </c>
      <c r="J3" s="8" t="s">
        <v>17</v>
      </c>
      <c r="K3" s="26" t="s">
        <v>18</v>
      </c>
      <c r="L3" s="25"/>
      <c r="M3" s="25"/>
      <c r="N3" s="38"/>
      <c r="O3" s="7"/>
    </row>
    <row r="4" s="2" customFormat="1" ht="30" customHeight="1" spans="1:15">
      <c r="A4" s="7">
        <v>1</v>
      </c>
      <c r="B4" s="8" t="s">
        <v>539</v>
      </c>
      <c r="C4" s="7" t="s">
        <v>20</v>
      </c>
      <c r="D4" s="12" t="s">
        <v>308</v>
      </c>
      <c r="E4" s="12" t="s">
        <v>540</v>
      </c>
      <c r="F4" s="7">
        <v>107</v>
      </c>
      <c r="G4" s="7">
        <v>1</v>
      </c>
      <c r="H4" s="44">
        <f>F4/2</f>
        <v>53.5</v>
      </c>
      <c r="I4" s="44">
        <f>F4/4</f>
        <v>26.75</v>
      </c>
      <c r="J4" s="44">
        <v>83.26</v>
      </c>
      <c r="K4" s="44">
        <f>J4*0.5</f>
        <v>41.63</v>
      </c>
      <c r="L4" s="44">
        <f>I4+K4</f>
        <v>68.38</v>
      </c>
      <c r="M4" s="7">
        <v>1</v>
      </c>
      <c r="N4" s="7"/>
      <c r="O4" s="7">
        <v>2</v>
      </c>
    </row>
    <row r="5" s="2" customFormat="1" ht="30" customHeight="1" spans="1:15">
      <c r="A5" s="7">
        <v>2</v>
      </c>
      <c r="B5" s="8" t="s">
        <v>539</v>
      </c>
      <c r="C5" s="7" t="s">
        <v>24</v>
      </c>
      <c r="D5" s="12" t="s">
        <v>541</v>
      </c>
      <c r="E5" s="12" t="s">
        <v>542</v>
      </c>
      <c r="F5" s="7">
        <v>74</v>
      </c>
      <c r="G5" s="7">
        <v>3</v>
      </c>
      <c r="H5" s="44">
        <f>F5/2</f>
        <v>37</v>
      </c>
      <c r="I5" s="44">
        <f>F5/4</f>
        <v>18.5</v>
      </c>
      <c r="J5" s="44">
        <v>77.3</v>
      </c>
      <c r="K5" s="44">
        <f>J5*0.5</f>
        <v>38.65</v>
      </c>
      <c r="L5" s="44">
        <f>I5+K5</f>
        <v>57.15</v>
      </c>
      <c r="M5" s="7">
        <v>2</v>
      </c>
      <c r="N5" s="7"/>
      <c r="O5" s="7">
        <v>1</v>
      </c>
    </row>
    <row r="6" s="2" customFormat="1" ht="30" customHeight="1" spans="1:15">
      <c r="A6" s="7">
        <v>1</v>
      </c>
      <c r="B6" s="8" t="s">
        <v>543</v>
      </c>
      <c r="C6" s="7" t="s">
        <v>24</v>
      </c>
      <c r="D6" s="12" t="s">
        <v>544</v>
      </c>
      <c r="E6" s="12" t="s">
        <v>545</v>
      </c>
      <c r="F6" s="7">
        <v>90</v>
      </c>
      <c r="G6" s="7">
        <v>1</v>
      </c>
      <c r="H6" s="44">
        <f>F6/2</f>
        <v>45</v>
      </c>
      <c r="I6" s="44">
        <f>F6/4</f>
        <v>22.5</v>
      </c>
      <c r="J6" s="44">
        <v>86.4</v>
      </c>
      <c r="K6" s="44">
        <f>J6*0.5</f>
        <v>43.2</v>
      </c>
      <c r="L6" s="44">
        <f>I6+K6</f>
        <v>65.7</v>
      </c>
      <c r="M6" s="7">
        <v>1</v>
      </c>
      <c r="N6" s="7"/>
      <c r="O6" s="7">
        <v>4</v>
      </c>
    </row>
    <row r="7" s="2" customFormat="1" ht="30" customHeight="1" spans="1:15">
      <c r="A7" s="7">
        <v>2</v>
      </c>
      <c r="B7" s="8" t="s">
        <v>543</v>
      </c>
      <c r="C7" s="7" t="s">
        <v>20</v>
      </c>
      <c r="D7" s="12" t="s">
        <v>367</v>
      </c>
      <c r="E7" s="12" t="s">
        <v>546</v>
      </c>
      <c r="F7" s="7">
        <v>86</v>
      </c>
      <c r="G7" s="7">
        <v>3</v>
      </c>
      <c r="H7" s="44">
        <f>F7/2</f>
        <v>43</v>
      </c>
      <c r="I7" s="44">
        <f>F7/4</f>
        <v>21.5</v>
      </c>
      <c r="J7" s="44">
        <v>83.12</v>
      </c>
      <c r="K7" s="44">
        <f>J7*0.5</f>
        <v>41.56</v>
      </c>
      <c r="L7" s="44">
        <f>I7+K7</f>
        <v>63.06</v>
      </c>
      <c r="M7" s="7">
        <v>2</v>
      </c>
      <c r="N7" s="7"/>
      <c r="O7" s="7">
        <v>5</v>
      </c>
    </row>
    <row r="8" ht="30" customHeight="1" spans="1:15">
      <c r="A8" s="12">
        <v>3</v>
      </c>
      <c r="B8" s="13" t="s">
        <v>543</v>
      </c>
      <c r="C8" s="7" t="s">
        <v>24</v>
      </c>
      <c r="D8" s="12" t="s">
        <v>547</v>
      </c>
      <c r="E8" s="12" t="s">
        <v>548</v>
      </c>
      <c r="F8" s="12">
        <v>81.5</v>
      </c>
      <c r="G8" s="12">
        <v>4</v>
      </c>
      <c r="H8" s="44">
        <f>F8/2</f>
        <v>40.75</v>
      </c>
      <c r="I8" s="44">
        <f>F8/4</f>
        <v>20.375</v>
      </c>
      <c r="J8" s="59">
        <v>75.16</v>
      </c>
      <c r="K8" s="44">
        <f>J8*0.5</f>
        <v>37.58</v>
      </c>
      <c r="L8" s="44">
        <f>I8+K8</f>
        <v>57.955</v>
      </c>
      <c r="M8" s="7">
        <v>3</v>
      </c>
      <c r="N8" s="60"/>
      <c r="O8" s="60">
        <v>3</v>
      </c>
    </row>
  </sheetData>
  <mergeCells count="12">
    <mergeCell ref="A1:O1"/>
    <mergeCell ref="F2:I2"/>
    <mergeCell ref="J2:K2"/>
    <mergeCell ref="A2:A3"/>
    <mergeCell ref="B2:B3"/>
    <mergeCell ref="C2:C3"/>
    <mergeCell ref="D2:D3"/>
    <mergeCell ref="E2:E3"/>
    <mergeCell ref="L2:L3"/>
    <mergeCell ref="M2:M3"/>
    <mergeCell ref="N2:N3"/>
    <mergeCell ref="O2:O3"/>
  </mergeCells>
  <printOptions horizontalCentered="1"/>
  <pageMargins left="0.15625" right="0.15625" top="0.786805555555556" bottom="0.786805555555556" header="0.511805555555556" footer="0.511805555555556"/>
  <pageSetup paperSize="9" orientation="landscape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"/>
  <sheetViews>
    <sheetView zoomScale="85" zoomScaleNormal="85" topLeftCell="C1" workbookViewId="0">
      <selection activeCell="W9" sqref="W9"/>
    </sheetView>
  </sheetViews>
  <sheetFormatPr defaultColWidth="9.1047619047619" defaultRowHeight="15"/>
  <cols>
    <col min="1" max="1" width="4.55238095238095" style="40" customWidth="1"/>
    <col min="2" max="2" width="12.1047619047619" style="4" customWidth="1"/>
    <col min="3" max="3" width="4.88571428571429" style="40" customWidth="1"/>
    <col min="4" max="4" width="8" style="40" customWidth="1"/>
    <col min="5" max="5" width="16.6380952380952" style="40" customWidth="1"/>
    <col min="6" max="6" width="7" style="40" customWidth="1"/>
    <col min="7" max="7" width="4.55238095238095" style="40" customWidth="1"/>
    <col min="8" max="8" width="7.55238095238095" style="40" customWidth="1"/>
    <col min="9" max="9" width="8.55238095238095" style="40" customWidth="1"/>
    <col min="10" max="10" width="8.88571428571429" style="40" customWidth="1"/>
    <col min="11" max="11" width="8.06666666666667" style="40" customWidth="1"/>
    <col min="12" max="12" width="8.88571428571429" style="40" customWidth="1"/>
    <col min="13" max="13" width="7.55238095238095" style="40" customWidth="1"/>
    <col min="14" max="14" width="8.1047619047619" style="40" customWidth="1"/>
    <col min="15" max="15" width="9.57142857142857" style="40" customWidth="1"/>
    <col min="16" max="16" width="7.72380952380952" style="40" customWidth="1"/>
    <col min="17" max="18" width="6.88571428571429" style="40" customWidth="1"/>
    <col min="19" max="19" width="6.38095238095238" style="40" customWidth="1"/>
    <col min="20" max="20" width="8.66666666666667" style="40" customWidth="1"/>
    <col min="21" max="21" width="8.33333333333333" style="40" customWidth="1"/>
    <col min="22" max="22" width="8.1047619047619" style="40" customWidth="1"/>
    <col min="23" max="23" width="9.1047619047619" style="40" customWidth="1"/>
    <col min="24" max="24" width="4.2" style="40" customWidth="1"/>
    <col min="25" max="25" width="16.552380952381" style="40" hidden="1" customWidth="1"/>
    <col min="26" max="26" width="7.39047619047619" style="40" customWidth="1"/>
    <col min="27" max="27" width="5.71428571428571" style="40" customWidth="1"/>
    <col min="28" max="16384" width="9.1047619047619" style="40"/>
  </cols>
  <sheetData>
    <row r="1" s="15" customFormat="1" ht="25.5" spans="1:27">
      <c r="A1" s="16" t="s">
        <v>516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="15" customFormat="1" ht="18" customHeight="1" spans="1:27">
      <c r="A2" s="17" t="s">
        <v>1</v>
      </c>
      <c r="B2" s="17" t="s">
        <v>131</v>
      </c>
      <c r="C2" s="17" t="s">
        <v>3</v>
      </c>
      <c r="D2" s="18" t="s">
        <v>4</v>
      </c>
      <c r="E2" s="18" t="s">
        <v>5</v>
      </c>
      <c r="F2" s="35" t="s">
        <v>517</v>
      </c>
      <c r="G2" s="35"/>
      <c r="H2" s="35"/>
      <c r="I2" s="35"/>
      <c r="J2" s="8" t="s">
        <v>518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25" t="s">
        <v>8</v>
      </c>
      <c r="X2" s="25" t="s">
        <v>9</v>
      </c>
      <c r="Y2" s="25" t="s">
        <v>134</v>
      </c>
      <c r="Z2" s="7" t="s">
        <v>549</v>
      </c>
      <c r="AA2" s="28" t="s">
        <v>550</v>
      </c>
    </row>
    <row r="3" s="15" customFormat="1" ht="17.25" customHeight="1" spans="1:27">
      <c r="A3" s="17"/>
      <c r="B3" s="17"/>
      <c r="C3" s="17"/>
      <c r="D3" s="20"/>
      <c r="E3" s="20"/>
      <c r="F3" s="17" t="s">
        <v>551</v>
      </c>
      <c r="G3" s="17" t="s">
        <v>9</v>
      </c>
      <c r="H3" s="17" t="s">
        <v>15</v>
      </c>
      <c r="I3" s="17" t="s">
        <v>16</v>
      </c>
      <c r="J3" s="8" t="s">
        <v>552</v>
      </c>
      <c r="K3" s="8"/>
      <c r="L3" s="8" t="s">
        <v>553</v>
      </c>
      <c r="M3" s="8"/>
      <c r="N3" s="8"/>
      <c r="O3" s="8" t="s">
        <v>554</v>
      </c>
      <c r="P3" s="8"/>
      <c r="Q3" s="8"/>
      <c r="R3" s="8"/>
      <c r="S3" s="8"/>
      <c r="T3" s="8"/>
      <c r="U3" s="8"/>
      <c r="V3" s="8" t="s">
        <v>142</v>
      </c>
      <c r="W3" s="25"/>
      <c r="X3" s="25"/>
      <c r="Y3" s="25"/>
      <c r="Z3" s="7"/>
      <c r="AA3" s="28"/>
    </row>
    <row r="4" s="15" customFormat="1" ht="78" customHeight="1" spans="1:27">
      <c r="A4" s="17"/>
      <c r="B4" s="17"/>
      <c r="C4" s="17"/>
      <c r="D4" s="21"/>
      <c r="E4" s="21"/>
      <c r="F4" s="17"/>
      <c r="G4" s="17"/>
      <c r="H4" s="17"/>
      <c r="I4" s="17"/>
      <c r="J4" s="8" t="s">
        <v>555</v>
      </c>
      <c r="K4" s="8" t="s">
        <v>556</v>
      </c>
      <c r="L4" s="8" t="s">
        <v>557</v>
      </c>
      <c r="M4" s="8" t="s">
        <v>558</v>
      </c>
      <c r="N4" s="8" t="s">
        <v>559</v>
      </c>
      <c r="O4" s="8" t="s">
        <v>560</v>
      </c>
      <c r="P4" s="8" t="s">
        <v>561</v>
      </c>
      <c r="Q4" s="8" t="s">
        <v>562</v>
      </c>
      <c r="R4" s="8" t="s">
        <v>563</v>
      </c>
      <c r="S4" s="8" t="s">
        <v>564</v>
      </c>
      <c r="T4" s="8" t="s">
        <v>565</v>
      </c>
      <c r="U4" s="8" t="s">
        <v>566</v>
      </c>
      <c r="V4" s="8"/>
      <c r="W4" s="25"/>
      <c r="X4" s="25"/>
      <c r="Y4" s="25"/>
      <c r="Z4" s="7"/>
      <c r="AA4" s="28"/>
    </row>
    <row r="5" s="47" customFormat="1" ht="24.9" customHeight="1" spans="1:27">
      <c r="A5" s="54">
        <v>2</v>
      </c>
      <c r="B5" s="56" t="s">
        <v>567</v>
      </c>
      <c r="C5" s="54" t="s">
        <v>24</v>
      </c>
      <c r="D5" s="12" t="s">
        <v>568</v>
      </c>
      <c r="E5" s="12" t="s">
        <v>569</v>
      </c>
      <c r="F5" s="54">
        <v>107</v>
      </c>
      <c r="G5" s="54">
        <v>2</v>
      </c>
      <c r="H5" s="57">
        <f t="shared" ref="H5:H11" si="0">F5/2</f>
        <v>53.5</v>
      </c>
      <c r="I5" s="57">
        <f t="shared" ref="I5:I11" si="1">F5/4</f>
        <v>26.75</v>
      </c>
      <c r="J5" s="54" t="s">
        <v>570</v>
      </c>
      <c r="K5" s="57">
        <v>11.79</v>
      </c>
      <c r="L5" s="54">
        <v>8.7</v>
      </c>
      <c r="M5" s="57">
        <v>85.72</v>
      </c>
      <c r="N5" s="57">
        <f t="shared" ref="N5:N11" si="2">M5*0.15</f>
        <v>12.858</v>
      </c>
      <c r="O5" s="54" t="s">
        <v>571</v>
      </c>
      <c r="P5" s="57">
        <v>11.4</v>
      </c>
      <c r="Q5" s="57">
        <v>2.8</v>
      </c>
      <c r="R5" s="57"/>
      <c r="S5" s="57"/>
      <c r="T5" s="57">
        <f t="shared" ref="T5:T11" si="3">SUM(P5:S5)</f>
        <v>14.2</v>
      </c>
      <c r="U5" s="57">
        <f t="shared" ref="U5:U11" si="4">(T5/15)*20</f>
        <v>18.9333333333333</v>
      </c>
      <c r="V5" s="57">
        <f t="shared" ref="V5:V11" si="5">K5+N5+U5</f>
        <v>43.5813333333333</v>
      </c>
      <c r="W5" s="57">
        <f t="shared" ref="W5:W11" si="6">I5+V5</f>
        <v>70.3313333333333</v>
      </c>
      <c r="X5" s="54">
        <v>1</v>
      </c>
      <c r="Y5" s="54" t="s">
        <v>572</v>
      </c>
      <c r="Z5" s="54" t="s">
        <v>573</v>
      </c>
      <c r="AA5" s="48">
        <v>11</v>
      </c>
    </row>
    <row r="6" s="47" customFormat="1" ht="24.9" customHeight="1" spans="1:27">
      <c r="A6" s="54">
        <v>3</v>
      </c>
      <c r="B6" s="56" t="s">
        <v>567</v>
      </c>
      <c r="C6" s="54" t="s">
        <v>24</v>
      </c>
      <c r="D6" s="12" t="s">
        <v>574</v>
      </c>
      <c r="E6" s="12" t="s">
        <v>575</v>
      </c>
      <c r="F6" s="54">
        <v>95.5</v>
      </c>
      <c r="G6" s="54">
        <v>3</v>
      </c>
      <c r="H6" s="57">
        <f t="shared" si="0"/>
        <v>47.75</v>
      </c>
      <c r="I6" s="57">
        <f t="shared" si="1"/>
        <v>23.875</v>
      </c>
      <c r="J6" s="54" t="s">
        <v>576</v>
      </c>
      <c r="K6" s="57">
        <v>13.8</v>
      </c>
      <c r="L6" s="54">
        <v>8.68</v>
      </c>
      <c r="M6" s="57">
        <v>85.72</v>
      </c>
      <c r="N6" s="57">
        <f t="shared" si="2"/>
        <v>12.858</v>
      </c>
      <c r="O6" s="54" t="s">
        <v>577</v>
      </c>
      <c r="P6" s="57"/>
      <c r="Q6" s="57"/>
      <c r="R6" s="50">
        <v>10</v>
      </c>
      <c r="S6" s="57">
        <v>3.5</v>
      </c>
      <c r="T6" s="57">
        <f t="shared" si="3"/>
        <v>13.5</v>
      </c>
      <c r="U6" s="57">
        <f t="shared" si="4"/>
        <v>18</v>
      </c>
      <c r="V6" s="57">
        <f t="shared" si="5"/>
        <v>44.658</v>
      </c>
      <c r="W6" s="57">
        <f t="shared" si="6"/>
        <v>68.533</v>
      </c>
      <c r="X6" s="54">
        <v>2</v>
      </c>
      <c r="Y6" s="54" t="s">
        <v>578</v>
      </c>
      <c r="Z6" s="54" t="s">
        <v>579</v>
      </c>
      <c r="AA6" s="48">
        <v>1</v>
      </c>
    </row>
    <row r="7" s="47" customFormat="1" ht="24.9" customHeight="1" spans="1:27">
      <c r="A7" s="54">
        <v>1</v>
      </c>
      <c r="B7" s="56" t="s">
        <v>567</v>
      </c>
      <c r="C7" s="54" t="s">
        <v>24</v>
      </c>
      <c r="D7" s="12" t="s">
        <v>580</v>
      </c>
      <c r="E7" s="12" t="s">
        <v>581</v>
      </c>
      <c r="F7" s="54">
        <v>108</v>
      </c>
      <c r="G7" s="54">
        <v>1</v>
      </c>
      <c r="H7" s="57">
        <f t="shared" si="0"/>
        <v>54</v>
      </c>
      <c r="I7" s="57">
        <f t="shared" si="1"/>
        <v>27</v>
      </c>
      <c r="J7" s="54" t="s">
        <v>582</v>
      </c>
      <c r="K7" s="57">
        <v>10.6</v>
      </c>
      <c r="L7" s="54">
        <v>8.26</v>
      </c>
      <c r="M7" s="57">
        <v>74.28</v>
      </c>
      <c r="N7" s="57">
        <f t="shared" si="2"/>
        <v>11.142</v>
      </c>
      <c r="O7" s="54" t="s">
        <v>583</v>
      </c>
      <c r="P7" s="57"/>
      <c r="Q7" s="57"/>
      <c r="R7" s="50">
        <v>7</v>
      </c>
      <c r="S7" s="57">
        <v>2.9</v>
      </c>
      <c r="T7" s="57">
        <f t="shared" si="3"/>
        <v>9.9</v>
      </c>
      <c r="U7" s="57">
        <f t="shared" si="4"/>
        <v>13.2</v>
      </c>
      <c r="V7" s="57">
        <f t="shared" si="5"/>
        <v>34.942</v>
      </c>
      <c r="W7" s="57">
        <f t="shared" si="6"/>
        <v>61.942</v>
      </c>
      <c r="X7" s="54">
        <v>3</v>
      </c>
      <c r="Y7" s="54" t="s">
        <v>584</v>
      </c>
      <c r="Z7" s="54" t="s">
        <v>579</v>
      </c>
      <c r="AA7" s="48">
        <v>5</v>
      </c>
    </row>
    <row r="8" s="47" customFormat="1" ht="24.9" customHeight="1" spans="1:27">
      <c r="A8" s="54">
        <v>4</v>
      </c>
      <c r="B8" s="56" t="s">
        <v>567</v>
      </c>
      <c r="C8" s="54" t="s">
        <v>24</v>
      </c>
      <c r="D8" s="12" t="s">
        <v>585</v>
      </c>
      <c r="E8" s="12" t="s">
        <v>586</v>
      </c>
      <c r="F8" s="54">
        <v>88.5</v>
      </c>
      <c r="G8" s="54">
        <v>4</v>
      </c>
      <c r="H8" s="57">
        <f t="shared" si="0"/>
        <v>44.25</v>
      </c>
      <c r="I8" s="57">
        <f t="shared" si="1"/>
        <v>22.125</v>
      </c>
      <c r="J8" s="54" t="s">
        <v>587</v>
      </c>
      <c r="K8" s="57">
        <v>11</v>
      </c>
      <c r="L8" s="54">
        <v>8.68</v>
      </c>
      <c r="M8" s="57">
        <v>85.72</v>
      </c>
      <c r="N8" s="57">
        <f t="shared" si="2"/>
        <v>12.858</v>
      </c>
      <c r="O8" s="54" t="s">
        <v>588</v>
      </c>
      <c r="P8" s="57">
        <v>6.4</v>
      </c>
      <c r="Q8" s="57">
        <v>1.5</v>
      </c>
      <c r="R8" s="57"/>
      <c r="S8" s="57"/>
      <c r="T8" s="57">
        <f t="shared" si="3"/>
        <v>7.9</v>
      </c>
      <c r="U8" s="57">
        <f t="shared" si="4"/>
        <v>10.5333333333333</v>
      </c>
      <c r="V8" s="57">
        <f t="shared" si="5"/>
        <v>34.3913333333333</v>
      </c>
      <c r="W8" s="57">
        <f t="shared" si="6"/>
        <v>56.5163333333333</v>
      </c>
      <c r="X8" s="54">
        <v>4</v>
      </c>
      <c r="Y8" s="54" t="s">
        <v>589</v>
      </c>
      <c r="Z8" s="54" t="s">
        <v>573</v>
      </c>
      <c r="AA8" s="48">
        <v>17</v>
      </c>
    </row>
    <row r="9" s="47" customFormat="1" ht="24.9" customHeight="1" spans="1:27">
      <c r="A9" s="54">
        <v>5</v>
      </c>
      <c r="B9" s="56" t="s">
        <v>567</v>
      </c>
      <c r="C9" s="54" t="s">
        <v>24</v>
      </c>
      <c r="D9" s="12" t="s">
        <v>590</v>
      </c>
      <c r="E9" s="12" t="s">
        <v>591</v>
      </c>
      <c r="F9" s="54">
        <v>65.5</v>
      </c>
      <c r="G9" s="54">
        <v>6</v>
      </c>
      <c r="H9" s="57">
        <f t="shared" si="0"/>
        <v>32.75</v>
      </c>
      <c r="I9" s="57">
        <f t="shared" si="1"/>
        <v>16.375</v>
      </c>
      <c r="J9" s="54" t="s">
        <v>592</v>
      </c>
      <c r="K9" s="57">
        <v>7.41</v>
      </c>
      <c r="L9" s="54">
        <v>7.75</v>
      </c>
      <c r="M9" s="57">
        <v>58.68</v>
      </c>
      <c r="N9" s="57">
        <f t="shared" si="2"/>
        <v>8.802</v>
      </c>
      <c r="O9" s="54" t="s">
        <v>593</v>
      </c>
      <c r="P9" s="57">
        <v>6.6</v>
      </c>
      <c r="Q9" s="57">
        <v>1.6</v>
      </c>
      <c r="R9" s="57"/>
      <c r="S9" s="57"/>
      <c r="T9" s="57">
        <f t="shared" si="3"/>
        <v>8.2</v>
      </c>
      <c r="U9" s="57">
        <f t="shared" si="4"/>
        <v>10.9333333333333</v>
      </c>
      <c r="V9" s="57">
        <f t="shared" si="5"/>
        <v>27.1453333333333</v>
      </c>
      <c r="W9" s="57">
        <f t="shared" si="6"/>
        <v>43.5203333333333</v>
      </c>
      <c r="X9" s="54">
        <v>5</v>
      </c>
      <c r="Y9" s="54" t="s">
        <v>594</v>
      </c>
      <c r="Z9" s="54" t="s">
        <v>573</v>
      </c>
      <c r="AA9" s="48">
        <v>13</v>
      </c>
    </row>
    <row r="10" s="47" customFormat="1" ht="24.9" customHeight="1" spans="1:27">
      <c r="A10" s="54">
        <v>1</v>
      </c>
      <c r="B10" s="56" t="s">
        <v>595</v>
      </c>
      <c r="C10" s="54" t="s">
        <v>24</v>
      </c>
      <c r="D10" s="12" t="s">
        <v>596</v>
      </c>
      <c r="E10" s="12" t="s">
        <v>597</v>
      </c>
      <c r="F10" s="54">
        <v>96.5</v>
      </c>
      <c r="G10" s="54">
        <v>3</v>
      </c>
      <c r="H10" s="57">
        <f t="shared" si="0"/>
        <v>48.25</v>
      </c>
      <c r="I10" s="57">
        <f t="shared" si="1"/>
        <v>24.125</v>
      </c>
      <c r="J10" s="54" t="s">
        <v>598</v>
      </c>
      <c r="K10" s="57">
        <v>11.79</v>
      </c>
      <c r="L10" s="54">
        <v>8.39</v>
      </c>
      <c r="M10" s="57">
        <v>77.08</v>
      </c>
      <c r="N10" s="57">
        <f t="shared" si="2"/>
        <v>11.562</v>
      </c>
      <c r="O10" s="54" t="s">
        <v>599</v>
      </c>
      <c r="P10" s="50"/>
      <c r="Q10" s="57"/>
      <c r="R10" s="50">
        <v>7.8</v>
      </c>
      <c r="S10" s="57">
        <v>2.9</v>
      </c>
      <c r="T10" s="57">
        <f t="shared" si="3"/>
        <v>10.7</v>
      </c>
      <c r="U10" s="57">
        <f t="shared" si="4"/>
        <v>14.2666666666667</v>
      </c>
      <c r="V10" s="57">
        <f t="shared" si="5"/>
        <v>37.6186666666667</v>
      </c>
      <c r="W10" s="57">
        <f t="shared" si="6"/>
        <v>61.7436666666667</v>
      </c>
      <c r="X10" s="54">
        <v>1</v>
      </c>
      <c r="Y10" s="54" t="s">
        <v>600</v>
      </c>
      <c r="Z10" s="54" t="s">
        <v>579</v>
      </c>
      <c r="AA10" s="48">
        <v>16</v>
      </c>
    </row>
    <row r="11" s="47" customFormat="1" ht="24.9" customHeight="1" spans="1:27">
      <c r="A11" s="54">
        <v>2</v>
      </c>
      <c r="B11" s="56" t="s">
        <v>595</v>
      </c>
      <c r="C11" s="54" t="s">
        <v>24</v>
      </c>
      <c r="D11" s="12" t="s">
        <v>601</v>
      </c>
      <c r="E11" s="12" t="s">
        <v>602</v>
      </c>
      <c r="F11" s="58">
        <v>90</v>
      </c>
      <c r="G11" s="58">
        <v>5</v>
      </c>
      <c r="H11" s="57">
        <f t="shared" si="0"/>
        <v>45</v>
      </c>
      <c r="I11" s="57">
        <f t="shared" si="1"/>
        <v>22.5</v>
      </c>
      <c r="J11" s="54" t="s">
        <v>603</v>
      </c>
      <c r="K11" s="57">
        <v>9.8</v>
      </c>
      <c r="L11" s="54">
        <v>8.38</v>
      </c>
      <c r="M11" s="57">
        <v>77.08</v>
      </c>
      <c r="N11" s="57">
        <f t="shared" si="2"/>
        <v>11.562</v>
      </c>
      <c r="O11" s="54" t="s">
        <v>604</v>
      </c>
      <c r="P11" s="57">
        <v>9.8</v>
      </c>
      <c r="Q11" s="57">
        <v>2</v>
      </c>
      <c r="R11" s="57"/>
      <c r="S11" s="57"/>
      <c r="T11" s="57">
        <f t="shared" si="3"/>
        <v>11.8</v>
      </c>
      <c r="U11" s="57">
        <f t="shared" si="4"/>
        <v>15.7333333333333</v>
      </c>
      <c r="V11" s="57">
        <f t="shared" si="5"/>
        <v>37.0953333333333</v>
      </c>
      <c r="W11" s="57">
        <f t="shared" si="6"/>
        <v>59.5953333333333</v>
      </c>
      <c r="X11" s="54">
        <v>2</v>
      </c>
      <c r="Y11" s="58" t="s">
        <v>605</v>
      </c>
      <c r="Z11" s="54" t="s">
        <v>573</v>
      </c>
      <c r="AA11" s="48">
        <v>10</v>
      </c>
    </row>
  </sheetData>
  <mergeCells count="21">
    <mergeCell ref="A1:AA1"/>
    <mergeCell ref="F2:I2"/>
    <mergeCell ref="J2:V2"/>
    <mergeCell ref="J3:K3"/>
    <mergeCell ref="L3:N3"/>
    <mergeCell ref="O3:U3"/>
    <mergeCell ref="A2:A4"/>
    <mergeCell ref="B2:B4"/>
    <mergeCell ref="C2:C4"/>
    <mergeCell ref="D2:D4"/>
    <mergeCell ref="E2:E4"/>
    <mergeCell ref="F3:F4"/>
    <mergeCell ref="G3:G4"/>
    <mergeCell ref="H3:H4"/>
    <mergeCell ref="I3:I4"/>
    <mergeCell ref="V3:V4"/>
    <mergeCell ref="W2:W4"/>
    <mergeCell ref="X2:X4"/>
    <mergeCell ref="Y2:Y4"/>
    <mergeCell ref="Z2:Z4"/>
    <mergeCell ref="AA2:AA4"/>
  </mergeCells>
  <printOptions horizontalCentered="1"/>
  <pageMargins left="0.15625" right="0.15625" top="0.786805555555556" bottom="0.786805555555556" header="0.511805555555556" footer="0.511805555555556"/>
  <pageSetup paperSize="9" scale="70" orientation="landscape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zoomScale="85" zoomScaleNormal="85" workbookViewId="0">
      <selection activeCell="Z7" sqref="Z7"/>
    </sheetView>
  </sheetViews>
  <sheetFormatPr defaultColWidth="9.1047619047619" defaultRowHeight="15"/>
  <cols>
    <col min="1" max="1" width="4.55238095238095" style="40" customWidth="1"/>
    <col min="2" max="2" width="12.1047619047619" style="4" customWidth="1"/>
    <col min="3" max="3" width="4.88571428571429" style="40" customWidth="1"/>
    <col min="4" max="4" width="8" style="40" customWidth="1"/>
    <col min="5" max="5" width="18.3142857142857" style="40" customWidth="1"/>
    <col min="6" max="6" width="7" style="40" customWidth="1"/>
    <col min="7" max="7" width="4.55238095238095" style="40" customWidth="1"/>
    <col min="8" max="8" width="7.55238095238095" style="40" customWidth="1"/>
    <col min="9" max="9" width="8.06666666666667" style="40" customWidth="1"/>
    <col min="10" max="10" width="8.88571428571429" style="40" customWidth="1"/>
    <col min="11" max="11" width="7.56190476190476" style="40" customWidth="1"/>
    <col min="12" max="12" width="8.88571428571429" style="40" customWidth="1"/>
    <col min="13" max="13" width="8" style="40" customWidth="1"/>
    <col min="14" max="14" width="8.1047619047619" style="40" customWidth="1"/>
    <col min="15" max="15" width="10.3333333333333" style="40" customWidth="1"/>
    <col min="16" max="16" width="7.88571428571429" style="40" customWidth="1"/>
    <col min="17" max="17" width="7.66666666666667" style="40" customWidth="1"/>
    <col min="18" max="18" width="8.66666666666667" style="40" customWidth="1"/>
    <col min="19" max="19" width="7.73333333333333" style="40" customWidth="1"/>
    <col min="20" max="20" width="7.39047619047619" style="40" customWidth="1"/>
    <col min="21" max="21" width="8.06666666666667" style="40" customWidth="1"/>
    <col min="22" max="22" width="5.43809523809524" style="40" customWidth="1"/>
    <col min="23" max="23" width="16.552380952381" style="40" hidden="1" customWidth="1"/>
    <col min="24" max="24" width="6.55238095238095" style="40" customWidth="1"/>
    <col min="25" max="25" width="9.1047619047619" style="40"/>
    <col min="26" max="26" width="6" style="40" customWidth="1"/>
    <col min="27" max="16384" width="9.1047619047619" style="40"/>
  </cols>
  <sheetData>
    <row r="1" s="15" customFormat="1" ht="25.5" spans="1:26">
      <c r="A1" s="16" t="s">
        <v>516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="15" customFormat="1" ht="18" customHeight="1" spans="1:26">
      <c r="A2" s="17" t="s">
        <v>1</v>
      </c>
      <c r="B2" s="17" t="s">
        <v>131</v>
      </c>
      <c r="C2" s="17" t="s">
        <v>3</v>
      </c>
      <c r="D2" s="18" t="s">
        <v>4</v>
      </c>
      <c r="E2" s="18" t="s">
        <v>5</v>
      </c>
      <c r="F2" s="35" t="s">
        <v>517</v>
      </c>
      <c r="G2" s="35"/>
      <c r="H2" s="35"/>
      <c r="I2" s="35"/>
      <c r="J2" s="8" t="s">
        <v>518</v>
      </c>
      <c r="K2" s="8"/>
      <c r="L2" s="8"/>
      <c r="M2" s="8"/>
      <c r="N2" s="8"/>
      <c r="O2" s="8"/>
      <c r="P2" s="8"/>
      <c r="Q2" s="8"/>
      <c r="R2" s="8"/>
      <c r="S2" s="8"/>
      <c r="T2" s="8"/>
      <c r="U2" s="25" t="s">
        <v>8</v>
      </c>
      <c r="V2" s="25" t="s">
        <v>9</v>
      </c>
      <c r="W2" s="25" t="s">
        <v>134</v>
      </c>
      <c r="X2" s="25" t="s">
        <v>10</v>
      </c>
      <c r="Y2" s="7" t="s">
        <v>549</v>
      </c>
      <c r="Z2" s="28" t="s">
        <v>550</v>
      </c>
    </row>
    <row r="3" s="15" customFormat="1" ht="17.25" customHeight="1" spans="1:26">
      <c r="A3" s="17"/>
      <c r="B3" s="17"/>
      <c r="C3" s="17"/>
      <c r="D3" s="20"/>
      <c r="E3" s="20"/>
      <c r="F3" s="17" t="s">
        <v>551</v>
      </c>
      <c r="G3" s="17" t="s">
        <v>9</v>
      </c>
      <c r="H3" s="17" t="s">
        <v>15</v>
      </c>
      <c r="I3" s="17" t="s">
        <v>16</v>
      </c>
      <c r="J3" s="8" t="s">
        <v>552</v>
      </c>
      <c r="K3" s="8"/>
      <c r="L3" s="8" t="s">
        <v>553</v>
      </c>
      <c r="M3" s="8"/>
      <c r="N3" s="8"/>
      <c r="O3" s="8" t="s">
        <v>554</v>
      </c>
      <c r="P3" s="8"/>
      <c r="Q3" s="8"/>
      <c r="R3" s="8"/>
      <c r="S3" s="8"/>
      <c r="T3" s="8" t="s">
        <v>142</v>
      </c>
      <c r="U3" s="25"/>
      <c r="V3" s="25"/>
      <c r="W3" s="25"/>
      <c r="X3" s="25"/>
      <c r="Y3" s="7"/>
      <c r="Z3" s="28"/>
    </row>
    <row r="4" s="15" customFormat="1" ht="78" customHeight="1" spans="1:26">
      <c r="A4" s="17"/>
      <c r="B4" s="17"/>
      <c r="C4" s="17"/>
      <c r="D4" s="21"/>
      <c r="E4" s="21"/>
      <c r="F4" s="17"/>
      <c r="G4" s="17"/>
      <c r="H4" s="17"/>
      <c r="I4" s="17"/>
      <c r="J4" s="8" t="s">
        <v>555</v>
      </c>
      <c r="K4" s="8" t="s">
        <v>556</v>
      </c>
      <c r="L4" s="8" t="s">
        <v>557</v>
      </c>
      <c r="M4" s="8" t="s">
        <v>558</v>
      </c>
      <c r="N4" s="8" t="s">
        <v>559</v>
      </c>
      <c r="O4" s="8" t="s">
        <v>560</v>
      </c>
      <c r="P4" s="8" t="s">
        <v>561</v>
      </c>
      <c r="Q4" s="8" t="s">
        <v>562</v>
      </c>
      <c r="R4" s="8" t="s">
        <v>565</v>
      </c>
      <c r="S4" s="8" t="s">
        <v>566</v>
      </c>
      <c r="T4" s="8"/>
      <c r="U4" s="25"/>
      <c r="V4" s="25"/>
      <c r="W4" s="25"/>
      <c r="X4" s="25"/>
      <c r="Y4" s="7"/>
      <c r="Z4" s="28"/>
    </row>
    <row r="5" s="47" customFormat="1" ht="24.9" customHeight="1" spans="1:26">
      <c r="A5" s="54">
        <v>2</v>
      </c>
      <c r="B5" s="56" t="s">
        <v>606</v>
      </c>
      <c r="C5" s="54" t="s">
        <v>24</v>
      </c>
      <c r="D5" s="12" t="s">
        <v>607</v>
      </c>
      <c r="E5" s="12" t="s">
        <v>608</v>
      </c>
      <c r="F5" s="54">
        <v>104.5</v>
      </c>
      <c r="G5" s="54">
        <v>2</v>
      </c>
      <c r="H5" s="57">
        <f t="shared" ref="H5:H11" si="0">F5/2</f>
        <v>52.25</v>
      </c>
      <c r="I5" s="57">
        <f t="shared" ref="I5:I11" si="1">F5/4</f>
        <v>26.125</v>
      </c>
      <c r="J5" s="54" t="s">
        <v>609</v>
      </c>
      <c r="K5" s="57">
        <v>12.19</v>
      </c>
      <c r="L5" s="54">
        <v>8.98</v>
      </c>
      <c r="M5" s="57">
        <v>94.28</v>
      </c>
      <c r="N5" s="57">
        <f t="shared" ref="N5:N11" si="2">M5*0.15</f>
        <v>14.142</v>
      </c>
      <c r="O5" s="54" t="s">
        <v>610</v>
      </c>
      <c r="P5" s="57">
        <v>11</v>
      </c>
      <c r="Q5" s="57">
        <v>2.7</v>
      </c>
      <c r="R5" s="57">
        <f t="shared" ref="R5:R11" si="3">SUM(P5:Q5)</f>
        <v>13.7</v>
      </c>
      <c r="S5" s="57">
        <f t="shared" ref="S5:S11" si="4">(R5/15)*20</f>
        <v>18.2666666666667</v>
      </c>
      <c r="T5" s="57">
        <f t="shared" ref="T5:T11" si="5">K5+N5+S5</f>
        <v>44.5986666666667</v>
      </c>
      <c r="U5" s="57">
        <f t="shared" ref="U5:U11" si="6">I5+T5</f>
        <v>70.7236666666667</v>
      </c>
      <c r="V5" s="54">
        <f t="shared" ref="V5:V11" si="7">RANK(U5,U$5:U$20)</f>
        <v>1</v>
      </c>
      <c r="W5" s="54" t="s">
        <v>611</v>
      </c>
      <c r="X5" s="54"/>
      <c r="Y5" s="54" t="s">
        <v>573</v>
      </c>
      <c r="Z5" s="48">
        <v>2</v>
      </c>
    </row>
    <row r="6" s="47" customFormat="1" ht="24.9" customHeight="1" spans="1:26">
      <c r="A6" s="54">
        <v>3</v>
      </c>
      <c r="B6" s="56" t="s">
        <v>606</v>
      </c>
      <c r="C6" s="54" t="s">
        <v>24</v>
      </c>
      <c r="D6" s="12" t="s">
        <v>612</v>
      </c>
      <c r="E6" s="12" t="s">
        <v>613</v>
      </c>
      <c r="F6" s="54">
        <v>102.5</v>
      </c>
      <c r="G6" s="54">
        <v>3</v>
      </c>
      <c r="H6" s="57">
        <f t="shared" si="0"/>
        <v>51.25</v>
      </c>
      <c r="I6" s="57">
        <f t="shared" si="1"/>
        <v>25.625</v>
      </c>
      <c r="J6" s="54" t="s">
        <v>614</v>
      </c>
      <c r="K6" s="57">
        <v>11.39</v>
      </c>
      <c r="L6" s="54">
        <v>8.7</v>
      </c>
      <c r="M6" s="57">
        <v>85.72</v>
      </c>
      <c r="N6" s="57">
        <f t="shared" si="2"/>
        <v>12.858</v>
      </c>
      <c r="O6" s="54" t="s">
        <v>592</v>
      </c>
      <c r="P6" s="57">
        <v>10.6</v>
      </c>
      <c r="Q6" s="57">
        <v>2.6</v>
      </c>
      <c r="R6" s="57">
        <f t="shared" si="3"/>
        <v>13.2</v>
      </c>
      <c r="S6" s="57">
        <f t="shared" si="4"/>
        <v>17.6</v>
      </c>
      <c r="T6" s="57">
        <f t="shared" si="5"/>
        <v>41.848</v>
      </c>
      <c r="U6" s="57">
        <f t="shared" si="6"/>
        <v>67.473</v>
      </c>
      <c r="V6" s="54">
        <f t="shared" si="7"/>
        <v>2</v>
      </c>
      <c r="W6" s="54" t="s">
        <v>615</v>
      </c>
      <c r="X6" s="54"/>
      <c r="Y6" s="54" t="s">
        <v>573</v>
      </c>
      <c r="Z6" s="48">
        <v>6</v>
      </c>
    </row>
    <row r="7" s="47" customFormat="1" ht="24.9" customHeight="1" spans="1:26">
      <c r="A7" s="54">
        <v>1</v>
      </c>
      <c r="B7" s="56" t="s">
        <v>606</v>
      </c>
      <c r="C7" s="54" t="s">
        <v>24</v>
      </c>
      <c r="D7" s="12" t="s">
        <v>616</v>
      </c>
      <c r="E7" s="12" t="s">
        <v>617</v>
      </c>
      <c r="F7" s="54">
        <v>110.5</v>
      </c>
      <c r="G7" s="54">
        <v>1</v>
      </c>
      <c r="H7" s="57">
        <f t="shared" si="0"/>
        <v>55.25</v>
      </c>
      <c r="I7" s="57">
        <f t="shared" si="1"/>
        <v>27.625</v>
      </c>
      <c r="J7" s="54" t="s">
        <v>618</v>
      </c>
      <c r="K7" s="57">
        <v>9.4</v>
      </c>
      <c r="L7" s="54">
        <v>8.27</v>
      </c>
      <c r="M7" s="57">
        <v>74.28</v>
      </c>
      <c r="N7" s="57">
        <f t="shared" si="2"/>
        <v>11.142</v>
      </c>
      <c r="O7" s="54" t="s">
        <v>619</v>
      </c>
      <c r="P7" s="57">
        <v>9.8</v>
      </c>
      <c r="Q7" s="57">
        <v>2.2</v>
      </c>
      <c r="R7" s="57">
        <f t="shared" si="3"/>
        <v>12</v>
      </c>
      <c r="S7" s="57">
        <f t="shared" si="4"/>
        <v>16</v>
      </c>
      <c r="T7" s="57">
        <f t="shared" si="5"/>
        <v>36.542</v>
      </c>
      <c r="U7" s="57">
        <f t="shared" si="6"/>
        <v>64.167</v>
      </c>
      <c r="V7" s="54">
        <f t="shared" si="7"/>
        <v>3</v>
      </c>
      <c r="W7" s="54" t="s">
        <v>620</v>
      </c>
      <c r="X7" s="54"/>
      <c r="Y7" s="54" t="s">
        <v>573</v>
      </c>
      <c r="Z7" s="48">
        <v>4</v>
      </c>
    </row>
    <row r="8" s="47" customFormat="1" ht="24.9" customHeight="1" spans="1:26">
      <c r="A8" s="54">
        <v>7</v>
      </c>
      <c r="B8" s="56" t="s">
        <v>606</v>
      </c>
      <c r="C8" s="54" t="s">
        <v>24</v>
      </c>
      <c r="D8" s="12" t="s">
        <v>621</v>
      </c>
      <c r="E8" s="12" t="s">
        <v>622</v>
      </c>
      <c r="F8" s="54">
        <v>74.5</v>
      </c>
      <c r="G8" s="54">
        <v>7</v>
      </c>
      <c r="H8" s="57">
        <f t="shared" si="0"/>
        <v>37.25</v>
      </c>
      <c r="I8" s="57">
        <f t="shared" si="1"/>
        <v>18.625</v>
      </c>
      <c r="J8" s="54" t="s">
        <v>592</v>
      </c>
      <c r="K8" s="57">
        <v>7.41</v>
      </c>
      <c r="L8" s="54">
        <v>8.03</v>
      </c>
      <c r="M8" s="57">
        <v>67.08</v>
      </c>
      <c r="N8" s="57">
        <f t="shared" si="2"/>
        <v>10.062</v>
      </c>
      <c r="O8" s="54" t="s">
        <v>623</v>
      </c>
      <c r="P8" s="57">
        <v>8.8</v>
      </c>
      <c r="Q8" s="57">
        <v>1.9</v>
      </c>
      <c r="R8" s="57">
        <f t="shared" si="3"/>
        <v>10.7</v>
      </c>
      <c r="S8" s="57">
        <f t="shared" si="4"/>
        <v>14.2666666666667</v>
      </c>
      <c r="T8" s="57">
        <f t="shared" si="5"/>
        <v>31.7386666666667</v>
      </c>
      <c r="U8" s="57">
        <f t="shared" si="6"/>
        <v>50.3636666666667</v>
      </c>
      <c r="V8" s="54">
        <f t="shared" si="7"/>
        <v>4</v>
      </c>
      <c r="W8" s="54" t="s">
        <v>624</v>
      </c>
      <c r="X8" s="54" t="s">
        <v>625</v>
      </c>
      <c r="Y8" s="54" t="s">
        <v>573</v>
      </c>
      <c r="Z8" s="48">
        <v>8</v>
      </c>
    </row>
    <row r="9" s="47" customFormat="1" ht="24.9" customHeight="1" spans="1:26">
      <c r="A9" s="54">
        <v>6</v>
      </c>
      <c r="B9" s="56" t="s">
        <v>606</v>
      </c>
      <c r="C9" s="54" t="s">
        <v>20</v>
      </c>
      <c r="D9" s="12" t="s">
        <v>626</v>
      </c>
      <c r="E9" s="12" t="s">
        <v>627</v>
      </c>
      <c r="F9" s="54">
        <v>75.5</v>
      </c>
      <c r="G9" s="54">
        <v>6</v>
      </c>
      <c r="H9" s="57">
        <f t="shared" si="0"/>
        <v>37.75</v>
      </c>
      <c r="I9" s="57">
        <f t="shared" si="1"/>
        <v>18.875</v>
      </c>
      <c r="J9" s="54" t="s">
        <v>628</v>
      </c>
      <c r="K9" s="57">
        <v>9.75</v>
      </c>
      <c r="L9" s="54">
        <v>6.25</v>
      </c>
      <c r="M9" s="57">
        <v>57.32</v>
      </c>
      <c r="N9" s="57">
        <f t="shared" si="2"/>
        <v>8.598</v>
      </c>
      <c r="O9" s="54" t="s">
        <v>629</v>
      </c>
      <c r="P9" s="57">
        <v>7.2</v>
      </c>
      <c r="Q9" s="57">
        <v>1.8</v>
      </c>
      <c r="R9" s="57">
        <f t="shared" si="3"/>
        <v>9</v>
      </c>
      <c r="S9" s="57">
        <f t="shared" si="4"/>
        <v>12</v>
      </c>
      <c r="T9" s="57">
        <f t="shared" si="5"/>
        <v>30.348</v>
      </c>
      <c r="U9" s="57">
        <f t="shared" si="6"/>
        <v>49.223</v>
      </c>
      <c r="V9" s="54">
        <f t="shared" si="7"/>
        <v>5</v>
      </c>
      <c r="W9" s="54" t="s">
        <v>630</v>
      </c>
      <c r="X9" s="54" t="s">
        <v>625</v>
      </c>
      <c r="Y9" s="54" t="s">
        <v>573</v>
      </c>
      <c r="Z9" s="48">
        <v>15</v>
      </c>
    </row>
    <row r="10" s="47" customFormat="1" ht="24.9" customHeight="1" spans="1:26">
      <c r="A10" s="54">
        <v>4</v>
      </c>
      <c r="B10" s="56" t="s">
        <v>606</v>
      </c>
      <c r="C10" s="54" t="s">
        <v>24</v>
      </c>
      <c r="D10" s="12" t="s">
        <v>607</v>
      </c>
      <c r="E10" s="12" t="s">
        <v>631</v>
      </c>
      <c r="F10" s="54">
        <v>90</v>
      </c>
      <c r="G10" s="54">
        <v>4</v>
      </c>
      <c r="H10" s="57">
        <f t="shared" si="0"/>
        <v>45</v>
      </c>
      <c r="I10" s="57">
        <f t="shared" si="1"/>
        <v>22.5</v>
      </c>
      <c r="J10" s="54" t="s">
        <v>632</v>
      </c>
      <c r="K10" s="57">
        <v>8.2</v>
      </c>
      <c r="L10" s="54">
        <v>8.05</v>
      </c>
      <c r="M10" s="57">
        <v>67.08</v>
      </c>
      <c r="N10" s="57">
        <f t="shared" si="2"/>
        <v>10.062</v>
      </c>
      <c r="O10" s="54" t="s">
        <v>633</v>
      </c>
      <c r="P10" s="57">
        <v>0</v>
      </c>
      <c r="Q10" s="57">
        <v>0.4</v>
      </c>
      <c r="R10" s="57">
        <f t="shared" si="3"/>
        <v>0.4</v>
      </c>
      <c r="S10" s="57">
        <f t="shared" si="4"/>
        <v>0.533333333333333</v>
      </c>
      <c r="T10" s="57">
        <f t="shared" si="5"/>
        <v>18.7953333333333</v>
      </c>
      <c r="U10" s="57">
        <f t="shared" si="6"/>
        <v>41.2953333333333</v>
      </c>
      <c r="V10" s="54">
        <f t="shared" si="7"/>
        <v>6</v>
      </c>
      <c r="W10" s="54" t="s">
        <v>634</v>
      </c>
      <c r="X10" s="54"/>
      <c r="Y10" s="54" t="s">
        <v>573</v>
      </c>
      <c r="Z10" s="48">
        <v>7</v>
      </c>
    </row>
    <row r="11" s="47" customFormat="1" ht="24.9" customHeight="1" spans="1:26">
      <c r="A11" s="54">
        <v>5</v>
      </c>
      <c r="B11" s="56" t="s">
        <v>606</v>
      </c>
      <c r="C11" s="54" t="s">
        <v>24</v>
      </c>
      <c r="D11" s="12" t="s">
        <v>635</v>
      </c>
      <c r="E11" s="12" t="s">
        <v>636</v>
      </c>
      <c r="F11" s="54">
        <v>75.5</v>
      </c>
      <c r="G11" s="54">
        <v>5</v>
      </c>
      <c r="H11" s="57">
        <f t="shared" si="0"/>
        <v>37.75</v>
      </c>
      <c r="I11" s="57">
        <f t="shared" si="1"/>
        <v>18.875</v>
      </c>
      <c r="J11" s="54" t="s">
        <v>637</v>
      </c>
      <c r="K11" s="57">
        <v>2.25</v>
      </c>
      <c r="L11" s="54">
        <v>7.47</v>
      </c>
      <c r="M11" s="57">
        <v>51.48</v>
      </c>
      <c r="N11" s="57">
        <f t="shared" si="2"/>
        <v>7.722</v>
      </c>
      <c r="O11" s="54" t="s">
        <v>638</v>
      </c>
      <c r="P11" s="57">
        <v>0</v>
      </c>
      <c r="Q11" s="57">
        <v>0.4</v>
      </c>
      <c r="R11" s="57">
        <f t="shared" si="3"/>
        <v>0.4</v>
      </c>
      <c r="S11" s="57">
        <f t="shared" si="4"/>
        <v>0.533333333333333</v>
      </c>
      <c r="T11" s="57">
        <f t="shared" si="5"/>
        <v>10.5053333333333</v>
      </c>
      <c r="U11" s="57">
        <f t="shared" si="6"/>
        <v>29.3803333333333</v>
      </c>
      <c r="V11" s="54">
        <f t="shared" si="7"/>
        <v>7</v>
      </c>
      <c r="W11" s="54" t="s">
        <v>639</v>
      </c>
      <c r="X11" s="54"/>
      <c r="Y11" s="54" t="s">
        <v>573</v>
      </c>
      <c r="Z11" s="48">
        <v>9</v>
      </c>
    </row>
  </sheetData>
  <mergeCells count="22">
    <mergeCell ref="A1:Z1"/>
    <mergeCell ref="F2:I2"/>
    <mergeCell ref="J2:T2"/>
    <mergeCell ref="J3:K3"/>
    <mergeCell ref="L3:N3"/>
    <mergeCell ref="O3:S3"/>
    <mergeCell ref="A2:A4"/>
    <mergeCell ref="B2:B4"/>
    <mergeCell ref="C2:C4"/>
    <mergeCell ref="D2:D4"/>
    <mergeCell ref="E2:E4"/>
    <mergeCell ref="F3:F4"/>
    <mergeCell ref="G3:G4"/>
    <mergeCell ref="H3:H4"/>
    <mergeCell ref="I3:I4"/>
    <mergeCell ref="T3:T4"/>
    <mergeCell ref="U2:U4"/>
    <mergeCell ref="V2:V4"/>
    <mergeCell ref="W2:W4"/>
    <mergeCell ref="X2:X4"/>
    <mergeCell ref="Y2:Y4"/>
    <mergeCell ref="Z2:Z4"/>
  </mergeCells>
  <printOptions horizontalCentered="1"/>
  <pageMargins left="0.15625" right="0.15625" top="0.786805555555556" bottom="0.786805555555556" header="0.511805555555556" footer="0.511805555555556"/>
  <pageSetup paperSize="9" scale="70" orientation="landscape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7"/>
  <sheetViews>
    <sheetView zoomScale="85" zoomScaleNormal="85" workbookViewId="0">
      <selection activeCell="I3" sqref="A$1:AA$1048576"/>
    </sheetView>
  </sheetViews>
  <sheetFormatPr defaultColWidth="9.1047619047619" defaultRowHeight="15" outlineLevelRow="6"/>
  <cols>
    <col min="1" max="1" width="4.55238095238095" style="40" customWidth="1"/>
    <col min="2" max="2" width="12.1047619047619" style="4" customWidth="1"/>
    <col min="3" max="3" width="4.88571428571429" style="40" customWidth="1"/>
    <col min="4" max="4" width="8" style="40" customWidth="1"/>
    <col min="5" max="5" width="18.4761904761905" style="40" customWidth="1"/>
    <col min="6" max="6" width="7" style="40" customWidth="1"/>
    <col min="7" max="7" width="4.55238095238095" style="40" customWidth="1"/>
    <col min="8" max="9" width="7.55238095238095" style="40" customWidth="1"/>
    <col min="10" max="10" width="8.40952380952381" style="40" customWidth="1"/>
    <col min="11" max="11" width="8.23809523809524" style="40" customWidth="1"/>
    <col min="12" max="12" width="8.88571428571429" style="40" customWidth="1"/>
    <col min="13" max="13" width="8" style="40" customWidth="1"/>
    <col min="14" max="14" width="8.1047619047619" style="40" customWidth="1"/>
    <col min="15" max="15" width="10.3333333333333" style="40" customWidth="1"/>
    <col min="16" max="16" width="8.06666666666667" style="40" customWidth="1"/>
    <col min="17" max="17" width="7.05714285714286" style="40" customWidth="1"/>
    <col min="18" max="18" width="6.88571428571429" style="40" customWidth="1"/>
    <col min="19" max="19" width="7" style="40" customWidth="1"/>
    <col min="20" max="20" width="7.56190476190476" style="40" customWidth="1"/>
    <col min="21" max="21" width="8.33333333333333" style="40" customWidth="1"/>
    <col min="22" max="22" width="7.56190476190476" style="40" customWidth="1"/>
    <col min="23" max="23" width="7.72380952380952" style="40" customWidth="1"/>
    <col min="24" max="24" width="5.43809523809524" style="40" customWidth="1"/>
    <col min="25" max="25" width="16.552380952381" style="40" hidden="1" customWidth="1"/>
    <col min="26" max="26" width="7.21904761904762" style="40" customWidth="1"/>
    <col min="27" max="27" width="5.54285714285714" style="40" customWidth="1"/>
    <col min="28" max="16384" width="9.1047619047619" style="40"/>
  </cols>
  <sheetData>
    <row r="1" s="15" customFormat="1" ht="25.5" spans="1:27">
      <c r="A1" s="16" t="s">
        <v>516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="15" customFormat="1" ht="18" customHeight="1" spans="1:27">
      <c r="A2" s="17" t="s">
        <v>1</v>
      </c>
      <c r="B2" s="17" t="s">
        <v>131</v>
      </c>
      <c r="C2" s="17" t="s">
        <v>3</v>
      </c>
      <c r="D2" s="18" t="s">
        <v>4</v>
      </c>
      <c r="E2" s="18" t="s">
        <v>5</v>
      </c>
      <c r="F2" s="35" t="s">
        <v>517</v>
      </c>
      <c r="G2" s="35"/>
      <c r="H2" s="35"/>
      <c r="I2" s="35"/>
      <c r="J2" s="8" t="s">
        <v>518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25" t="s">
        <v>8</v>
      </c>
      <c r="X2" s="25" t="s">
        <v>9</v>
      </c>
      <c r="Y2" s="25" t="s">
        <v>134</v>
      </c>
      <c r="Z2" s="7" t="s">
        <v>549</v>
      </c>
      <c r="AA2" s="28" t="s">
        <v>550</v>
      </c>
    </row>
    <row r="3" s="15" customFormat="1" ht="17.25" customHeight="1" spans="1:27">
      <c r="A3" s="17"/>
      <c r="B3" s="17"/>
      <c r="C3" s="17"/>
      <c r="D3" s="20"/>
      <c r="E3" s="20"/>
      <c r="F3" s="17" t="s">
        <v>551</v>
      </c>
      <c r="G3" s="17" t="s">
        <v>9</v>
      </c>
      <c r="H3" s="17" t="s">
        <v>15</v>
      </c>
      <c r="I3" s="17" t="s">
        <v>16</v>
      </c>
      <c r="J3" s="8" t="s">
        <v>552</v>
      </c>
      <c r="K3" s="8"/>
      <c r="L3" s="8" t="s">
        <v>553</v>
      </c>
      <c r="M3" s="8"/>
      <c r="N3" s="8"/>
      <c r="O3" s="8" t="s">
        <v>554</v>
      </c>
      <c r="P3" s="8"/>
      <c r="Q3" s="8"/>
      <c r="R3" s="8"/>
      <c r="S3" s="8"/>
      <c r="T3" s="8"/>
      <c r="U3" s="8"/>
      <c r="V3" s="8" t="s">
        <v>142</v>
      </c>
      <c r="W3" s="25"/>
      <c r="X3" s="25"/>
      <c r="Y3" s="25"/>
      <c r="Z3" s="7"/>
      <c r="AA3" s="28"/>
    </row>
    <row r="4" s="15" customFormat="1" ht="78" customHeight="1" spans="1:27">
      <c r="A4" s="17"/>
      <c r="B4" s="17"/>
      <c r="C4" s="17"/>
      <c r="D4" s="21"/>
      <c r="E4" s="21"/>
      <c r="F4" s="17"/>
      <c r="G4" s="17"/>
      <c r="H4" s="17"/>
      <c r="I4" s="17"/>
      <c r="J4" s="8" t="s">
        <v>555</v>
      </c>
      <c r="K4" s="8" t="s">
        <v>556</v>
      </c>
      <c r="L4" s="8" t="s">
        <v>557</v>
      </c>
      <c r="M4" s="8" t="s">
        <v>558</v>
      </c>
      <c r="N4" s="8" t="s">
        <v>559</v>
      </c>
      <c r="O4" s="8" t="s">
        <v>560</v>
      </c>
      <c r="P4" s="8" t="s">
        <v>561</v>
      </c>
      <c r="Q4" s="8" t="s">
        <v>562</v>
      </c>
      <c r="R4" s="8" t="s">
        <v>563</v>
      </c>
      <c r="S4" s="8" t="s">
        <v>564</v>
      </c>
      <c r="T4" s="8" t="s">
        <v>565</v>
      </c>
      <c r="U4" s="8" t="s">
        <v>566</v>
      </c>
      <c r="V4" s="8"/>
      <c r="W4" s="25"/>
      <c r="X4" s="25"/>
      <c r="Y4" s="25"/>
      <c r="Z4" s="7"/>
      <c r="AA4" s="28"/>
    </row>
    <row r="5" s="47" customFormat="1" ht="24.9" customHeight="1" spans="1:27">
      <c r="A5" s="54">
        <v>1</v>
      </c>
      <c r="B5" s="56" t="s">
        <v>640</v>
      </c>
      <c r="C5" s="54" t="s">
        <v>20</v>
      </c>
      <c r="D5" s="12" t="s">
        <v>641</v>
      </c>
      <c r="E5" s="12" t="s">
        <v>642</v>
      </c>
      <c r="F5" s="54">
        <v>128</v>
      </c>
      <c r="G5" s="54">
        <v>1</v>
      </c>
      <c r="H5" s="57">
        <f>F5/2</f>
        <v>64</v>
      </c>
      <c r="I5" s="57">
        <f>F5/4</f>
        <v>32</v>
      </c>
      <c r="J5" s="54" t="s">
        <v>643</v>
      </c>
      <c r="K5" s="57">
        <v>11.43</v>
      </c>
      <c r="L5" s="54">
        <v>6.41</v>
      </c>
      <c r="M5" s="57">
        <v>62.68</v>
      </c>
      <c r="N5" s="57">
        <f>M5*0.15</f>
        <v>9.402</v>
      </c>
      <c r="O5" s="54" t="s">
        <v>644</v>
      </c>
      <c r="P5" s="57">
        <v>12</v>
      </c>
      <c r="Q5" s="57">
        <v>2.9</v>
      </c>
      <c r="R5" s="57"/>
      <c r="S5" s="57"/>
      <c r="T5" s="57">
        <f>SUM(P5:S5)</f>
        <v>14.9</v>
      </c>
      <c r="U5" s="57">
        <f>(T5/15)*20</f>
        <v>19.8666666666667</v>
      </c>
      <c r="V5" s="57">
        <f>K5+N5+U5</f>
        <v>40.6986666666667</v>
      </c>
      <c r="W5" s="57">
        <f>I5+V5</f>
        <v>72.6986666666667</v>
      </c>
      <c r="X5" s="54">
        <f>RANK(W5,W$5:W$16)</f>
        <v>1</v>
      </c>
      <c r="Y5" s="54" t="s">
        <v>645</v>
      </c>
      <c r="Z5" s="54" t="s">
        <v>573</v>
      </c>
      <c r="AA5" s="48">
        <v>14</v>
      </c>
    </row>
    <row r="6" s="47" customFormat="1" ht="24.9" customHeight="1" spans="1:27">
      <c r="A6" s="54">
        <v>2</v>
      </c>
      <c r="B6" s="56" t="s">
        <v>640</v>
      </c>
      <c r="C6" s="54" t="s">
        <v>24</v>
      </c>
      <c r="D6" s="12" t="s">
        <v>646</v>
      </c>
      <c r="E6" s="12" t="s">
        <v>647</v>
      </c>
      <c r="F6" s="54">
        <v>109</v>
      </c>
      <c r="G6" s="54">
        <v>2</v>
      </c>
      <c r="H6" s="57">
        <f>F6/2</f>
        <v>54.5</v>
      </c>
      <c r="I6" s="57">
        <f>F6/4</f>
        <v>27.25</v>
      </c>
      <c r="J6" s="54" t="s">
        <v>648</v>
      </c>
      <c r="K6" s="57">
        <v>11.39</v>
      </c>
      <c r="L6" s="54">
        <v>8.63</v>
      </c>
      <c r="M6" s="57">
        <v>84.28</v>
      </c>
      <c r="N6" s="57">
        <f>M6*0.15</f>
        <v>12.642</v>
      </c>
      <c r="O6" s="54" t="s">
        <v>649</v>
      </c>
      <c r="P6" s="57"/>
      <c r="Q6" s="57"/>
      <c r="R6" s="50">
        <v>11</v>
      </c>
      <c r="S6" s="57">
        <v>3.7</v>
      </c>
      <c r="T6" s="57">
        <f>SUM(P6:S6)</f>
        <v>14.7</v>
      </c>
      <c r="U6" s="57">
        <f>(T6/15)*20</f>
        <v>19.6</v>
      </c>
      <c r="V6" s="57">
        <f>K6+N6+U6</f>
        <v>43.632</v>
      </c>
      <c r="W6" s="57">
        <f>I6+V6</f>
        <v>70.882</v>
      </c>
      <c r="X6" s="54">
        <f>RANK(W6,W$5:W$16)</f>
        <v>2</v>
      </c>
      <c r="Y6" s="54" t="s">
        <v>650</v>
      </c>
      <c r="Z6" s="54" t="s">
        <v>579</v>
      </c>
      <c r="AA6" s="48">
        <v>3</v>
      </c>
    </row>
    <row r="7" s="47" customFormat="1" ht="24.9" customHeight="1" spans="1:27">
      <c r="A7" s="54">
        <v>3</v>
      </c>
      <c r="B7" s="56" t="s">
        <v>640</v>
      </c>
      <c r="C7" s="54" t="s">
        <v>20</v>
      </c>
      <c r="D7" s="12" t="s">
        <v>651</v>
      </c>
      <c r="E7" s="12" t="s">
        <v>652</v>
      </c>
      <c r="F7" s="54">
        <v>109</v>
      </c>
      <c r="G7" s="54">
        <v>2</v>
      </c>
      <c r="H7" s="57">
        <f>F7/2</f>
        <v>54.5</v>
      </c>
      <c r="I7" s="57">
        <f>F7/4</f>
        <v>27.25</v>
      </c>
      <c r="J7" s="54" t="s">
        <v>653</v>
      </c>
      <c r="K7" s="57">
        <v>12.74</v>
      </c>
      <c r="L7" s="54">
        <v>6.82</v>
      </c>
      <c r="M7" s="57">
        <v>73.72</v>
      </c>
      <c r="N7" s="57">
        <f>M7*0.15</f>
        <v>11.058</v>
      </c>
      <c r="O7" s="54" t="s">
        <v>654</v>
      </c>
      <c r="P7" s="50"/>
      <c r="Q7" s="57"/>
      <c r="R7" s="50">
        <v>5.65</v>
      </c>
      <c r="S7" s="57">
        <v>2.6</v>
      </c>
      <c r="T7" s="57">
        <f>SUM(P7:S7)</f>
        <v>8.25</v>
      </c>
      <c r="U7" s="57">
        <f>(T7/15)*20</f>
        <v>11</v>
      </c>
      <c r="V7" s="57">
        <f>K7+N7+U7</f>
        <v>34.798</v>
      </c>
      <c r="W7" s="57">
        <f>I7+V7</f>
        <v>62.048</v>
      </c>
      <c r="X7" s="54">
        <f>RANK(W7,W$5:W$16)</f>
        <v>3</v>
      </c>
      <c r="Y7" s="54" t="s">
        <v>655</v>
      </c>
      <c r="Z7" s="54" t="s">
        <v>579</v>
      </c>
      <c r="AA7" s="48">
        <v>12</v>
      </c>
    </row>
  </sheetData>
  <mergeCells count="21">
    <mergeCell ref="A1:AA1"/>
    <mergeCell ref="F2:I2"/>
    <mergeCell ref="J2:V2"/>
    <mergeCell ref="J3:K3"/>
    <mergeCell ref="L3:N3"/>
    <mergeCell ref="O3:U3"/>
    <mergeCell ref="A2:A4"/>
    <mergeCell ref="B2:B4"/>
    <mergeCell ref="C2:C4"/>
    <mergeCell ref="D2:D4"/>
    <mergeCell ref="E2:E4"/>
    <mergeCell ref="F3:F4"/>
    <mergeCell ref="G3:G4"/>
    <mergeCell ref="H3:H4"/>
    <mergeCell ref="I3:I4"/>
    <mergeCell ref="V3:V4"/>
    <mergeCell ref="W2:W4"/>
    <mergeCell ref="X2:X4"/>
    <mergeCell ref="Y2:Y4"/>
    <mergeCell ref="Z2:Z4"/>
    <mergeCell ref="AA2:AA4"/>
  </mergeCells>
  <printOptions horizontalCentered="1"/>
  <pageMargins left="0.15625" right="0.15625" top="0.786805555555556" bottom="0.786805555555556" header="0.511805555555556" footer="0.511805555555556"/>
  <pageSetup paperSize="9" scale="70" orientation="landscape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pane xSplit="19" ySplit="3" topLeftCell="T4" activePane="bottomRight" state="frozen"/>
      <selection/>
      <selection pane="topRight"/>
      <selection pane="bottomLeft"/>
      <selection pane="bottomRight" activeCell="G18" sqref="G18"/>
    </sheetView>
  </sheetViews>
  <sheetFormatPr defaultColWidth="9.1047619047619" defaultRowHeight="15"/>
  <cols>
    <col min="1" max="1" width="3.88571428571429" style="40" customWidth="1"/>
    <col min="2" max="2" width="13.5714285714286" style="4" customWidth="1"/>
    <col min="3" max="3" width="4.1047619047619" style="40" customWidth="1"/>
    <col min="4" max="4" width="8" style="40" customWidth="1"/>
    <col min="5" max="5" width="19.4380952380952" style="40" customWidth="1"/>
    <col min="6" max="6" width="6.33333333333333" style="40" customWidth="1"/>
    <col min="7" max="7" width="5" style="40" customWidth="1"/>
    <col min="8" max="8" width="8.1047619047619" style="40" customWidth="1"/>
    <col min="9" max="10" width="8.43809523809524" style="40" customWidth="1"/>
    <col min="11" max="11" width="8.33333333333333" style="40" customWidth="1"/>
    <col min="12" max="12" width="8.55238095238095" style="40" customWidth="1"/>
    <col min="13" max="13" width="7.1047619047619" style="40" customWidth="1"/>
    <col min="14" max="14" width="9.1047619047619" style="40"/>
    <col min="15" max="15" width="7.43809523809524" style="40" customWidth="1"/>
    <col min="16" max="16" width="5" style="40" customWidth="1"/>
    <col min="17" max="17" width="5.33333333333333" style="40" customWidth="1"/>
    <col min="18" max="18" width="6.33333333333333" style="40" customWidth="1"/>
    <col min="19" max="19" width="5" style="40" customWidth="1"/>
    <col min="20" max="16384" width="9.1047619047619" style="40"/>
  </cols>
  <sheetData>
    <row r="1" s="15" customFormat="1" ht="25.5" spans="1:19">
      <c r="A1" s="33" t="s">
        <v>130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="15" customFormat="1" ht="18" customHeight="1" spans="1:19">
      <c r="A2" s="17" t="s">
        <v>1</v>
      </c>
      <c r="B2" s="17" t="s">
        <v>131</v>
      </c>
      <c r="C2" s="17" t="s">
        <v>3</v>
      </c>
      <c r="D2" s="34" t="s">
        <v>4</v>
      </c>
      <c r="E2" s="34" t="s">
        <v>5</v>
      </c>
      <c r="F2" s="35" t="s">
        <v>517</v>
      </c>
      <c r="G2" s="35"/>
      <c r="H2" s="35"/>
      <c r="I2" s="35"/>
      <c r="J2" s="8" t="s">
        <v>518</v>
      </c>
      <c r="K2" s="8"/>
      <c r="L2" s="8"/>
      <c r="M2" s="8"/>
      <c r="N2" s="8"/>
      <c r="O2" s="25" t="s">
        <v>8</v>
      </c>
      <c r="P2" s="25" t="s">
        <v>9</v>
      </c>
      <c r="Q2" s="38" t="s">
        <v>10</v>
      </c>
      <c r="R2" s="7" t="s">
        <v>656</v>
      </c>
      <c r="S2" s="7" t="s">
        <v>657</v>
      </c>
    </row>
    <row r="3" s="15" customFormat="1" ht="38.1" customHeight="1" spans="1:19">
      <c r="A3" s="17"/>
      <c r="B3" s="35"/>
      <c r="C3" s="17"/>
      <c r="D3" s="37"/>
      <c r="E3" s="37"/>
      <c r="F3" s="17" t="s">
        <v>658</v>
      </c>
      <c r="G3" s="17" t="s">
        <v>9</v>
      </c>
      <c r="H3" s="17" t="s">
        <v>15</v>
      </c>
      <c r="I3" s="39" t="s">
        <v>16</v>
      </c>
      <c r="J3" s="8" t="s">
        <v>659</v>
      </c>
      <c r="K3" s="8" t="s">
        <v>660</v>
      </c>
      <c r="L3" s="8" t="s">
        <v>661</v>
      </c>
      <c r="M3" s="8" t="s">
        <v>662</v>
      </c>
      <c r="N3" s="26" t="s">
        <v>18</v>
      </c>
      <c r="O3" s="25"/>
      <c r="P3" s="25"/>
      <c r="Q3" s="38"/>
      <c r="R3" s="7"/>
      <c r="S3" s="7"/>
    </row>
    <row r="4" s="47" customFormat="1" ht="24" customHeight="1" spans="1:19">
      <c r="A4" s="48">
        <v>1</v>
      </c>
      <c r="B4" s="49" t="s">
        <v>663</v>
      </c>
      <c r="C4" s="48" t="s">
        <v>20</v>
      </c>
      <c r="D4" s="12" t="s">
        <v>263</v>
      </c>
      <c r="E4" s="12" t="s">
        <v>664</v>
      </c>
      <c r="F4" s="48">
        <v>120.5</v>
      </c>
      <c r="G4" s="48">
        <v>2</v>
      </c>
      <c r="H4" s="50">
        <f t="shared" ref="H4:H10" si="0">F4/2</f>
        <v>60.25</v>
      </c>
      <c r="I4" s="50">
        <f t="shared" ref="I4:I10" si="1">F4/4</f>
        <v>30.125</v>
      </c>
      <c r="J4" s="50">
        <v>14.8</v>
      </c>
      <c r="K4" s="50">
        <v>33.92</v>
      </c>
      <c r="L4" s="50">
        <v>36</v>
      </c>
      <c r="M4" s="50">
        <f t="shared" ref="M4:M10" si="2">SUM(J4:L4)</f>
        <v>84.72</v>
      </c>
      <c r="N4" s="50">
        <f t="shared" ref="N4:N10" si="3">M4*0.5</f>
        <v>42.36</v>
      </c>
      <c r="O4" s="50">
        <f t="shared" ref="O4:O10" si="4">I4+N4</f>
        <v>72.485</v>
      </c>
      <c r="P4" s="48">
        <v>1</v>
      </c>
      <c r="Q4" s="48"/>
      <c r="R4" s="48">
        <v>43</v>
      </c>
      <c r="S4" s="48">
        <v>26</v>
      </c>
    </row>
    <row r="5" s="47" customFormat="1" ht="24" customHeight="1" spans="1:19">
      <c r="A5" s="48">
        <v>2</v>
      </c>
      <c r="B5" s="49" t="s">
        <v>663</v>
      </c>
      <c r="C5" s="48" t="s">
        <v>20</v>
      </c>
      <c r="D5" s="12" t="s">
        <v>665</v>
      </c>
      <c r="E5" s="12" t="s">
        <v>666</v>
      </c>
      <c r="F5" s="48">
        <v>116</v>
      </c>
      <c r="G5" s="48">
        <v>3</v>
      </c>
      <c r="H5" s="50">
        <f t="shared" si="0"/>
        <v>58</v>
      </c>
      <c r="I5" s="50">
        <f t="shared" si="1"/>
        <v>29</v>
      </c>
      <c r="J5" s="50">
        <v>14.26</v>
      </c>
      <c r="K5" s="50">
        <v>34.88</v>
      </c>
      <c r="L5" s="50">
        <v>36.56</v>
      </c>
      <c r="M5" s="50">
        <f t="shared" si="2"/>
        <v>85.7</v>
      </c>
      <c r="N5" s="50">
        <f t="shared" si="3"/>
        <v>42.85</v>
      </c>
      <c r="O5" s="50">
        <f t="shared" si="4"/>
        <v>71.85</v>
      </c>
      <c r="P5" s="48">
        <v>2</v>
      </c>
      <c r="Q5" s="48"/>
      <c r="R5" s="48">
        <v>30</v>
      </c>
      <c r="S5" s="48">
        <v>27</v>
      </c>
    </row>
    <row r="6" s="47" customFormat="1" ht="24" customHeight="1" spans="1:19">
      <c r="A6" s="48">
        <v>5</v>
      </c>
      <c r="B6" s="49" t="s">
        <v>663</v>
      </c>
      <c r="C6" s="48" t="s">
        <v>24</v>
      </c>
      <c r="D6" s="12" t="s">
        <v>667</v>
      </c>
      <c r="E6" s="12" t="s">
        <v>668</v>
      </c>
      <c r="F6" s="48">
        <v>93.5</v>
      </c>
      <c r="G6" s="48">
        <v>6</v>
      </c>
      <c r="H6" s="50">
        <f t="shared" si="0"/>
        <v>46.75</v>
      </c>
      <c r="I6" s="50">
        <f t="shared" si="1"/>
        <v>23.375</v>
      </c>
      <c r="J6" s="50">
        <v>17.76</v>
      </c>
      <c r="K6" s="50">
        <v>37.56</v>
      </c>
      <c r="L6" s="50">
        <v>38.52</v>
      </c>
      <c r="M6" s="50">
        <f t="shared" si="2"/>
        <v>93.84</v>
      </c>
      <c r="N6" s="50">
        <f t="shared" si="3"/>
        <v>46.92</v>
      </c>
      <c r="O6" s="50">
        <f t="shared" si="4"/>
        <v>70.295</v>
      </c>
      <c r="P6" s="48">
        <v>3</v>
      </c>
      <c r="Q6" s="48"/>
      <c r="R6" s="48">
        <v>34</v>
      </c>
      <c r="S6" s="48">
        <v>42</v>
      </c>
    </row>
    <row r="7" s="47" customFormat="1" ht="24" customHeight="1" spans="1:19">
      <c r="A7" s="48">
        <v>4</v>
      </c>
      <c r="B7" s="49" t="s">
        <v>663</v>
      </c>
      <c r="C7" s="48" t="s">
        <v>20</v>
      </c>
      <c r="D7" s="12" t="s">
        <v>112</v>
      </c>
      <c r="E7" s="12" t="s">
        <v>669</v>
      </c>
      <c r="F7" s="48">
        <v>115</v>
      </c>
      <c r="G7" s="48">
        <v>5</v>
      </c>
      <c r="H7" s="50">
        <f t="shared" si="0"/>
        <v>57.5</v>
      </c>
      <c r="I7" s="50">
        <f t="shared" si="1"/>
        <v>28.75</v>
      </c>
      <c r="J7" s="50">
        <v>15.58</v>
      </c>
      <c r="K7" s="50">
        <v>26.64</v>
      </c>
      <c r="L7" s="50">
        <v>37.68</v>
      </c>
      <c r="M7" s="50">
        <f t="shared" si="2"/>
        <v>79.9</v>
      </c>
      <c r="N7" s="50">
        <f t="shared" si="3"/>
        <v>39.95</v>
      </c>
      <c r="O7" s="50">
        <f t="shared" si="4"/>
        <v>68.7</v>
      </c>
      <c r="P7" s="48">
        <v>4</v>
      </c>
      <c r="Q7" s="48"/>
      <c r="R7" s="48">
        <v>40</v>
      </c>
      <c r="S7" s="48">
        <v>24</v>
      </c>
    </row>
    <row r="8" s="47" customFormat="1" ht="24" customHeight="1" spans="1:19">
      <c r="A8" s="48">
        <v>3</v>
      </c>
      <c r="B8" s="49" t="s">
        <v>663</v>
      </c>
      <c r="C8" s="48" t="s">
        <v>24</v>
      </c>
      <c r="D8" s="12" t="s">
        <v>670</v>
      </c>
      <c r="E8" s="12" t="s">
        <v>671</v>
      </c>
      <c r="F8" s="48">
        <v>116</v>
      </c>
      <c r="G8" s="48">
        <v>4</v>
      </c>
      <c r="H8" s="50">
        <f t="shared" si="0"/>
        <v>58</v>
      </c>
      <c r="I8" s="50">
        <f t="shared" si="1"/>
        <v>29</v>
      </c>
      <c r="J8" s="50">
        <v>18.16</v>
      </c>
      <c r="K8" s="50">
        <v>27.84</v>
      </c>
      <c r="L8" s="50">
        <v>27.68</v>
      </c>
      <c r="M8" s="50">
        <f t="shared" si="2"/>
        <v>73.68</v>
      </c>
      <c r="N8" s="50">
        <f t="shared" si="3"/>
        <v>36.84</v>
      </c>
      <c r="O8" s="50">
        <f t="shared" si="4"/>
        <v>65.84</v>
      </c>
      <c r="P8" s="48">
        <v>5</v>
      </c>
      <c r="Q8" s="48"/>
      <c r="R8" s="48">
        <v>31</v>
      </c>
      <c r="S8" s="48">
        <v>30</v>
      </c>
    </row>
    <row r="9" s="47" customFormat="1" ht="24" customHeight="1" spans="1:19">
      <c r="A9" s="48">
        <v>2</v>
      </c>
      <c r="B9" s="49" t="s">
        <v>672</v>
      </c>
      <c r="C9" s="48" t="s">
        <v>24</v>
      </c>
      <c r="D9" s="12" t="s">
        <v>673</v>
      </c>
      <c r="E9" s="12" t="s">
        <v>674</v>
      </c>
      <c r="F9" s="48">
        <v>125</v>
      </c>
      <c r="G9" s="48">
        <v>2</v>
      </c>
      <c r="H9" s="50">
        <f t="shared" si="0"/>
        <v>62.5</v>
      </c>
      <c r="I9" s="50">
        <f t="shared" si="1"/>
        <v>31.25</v>
      </c>
      <c r="J9" s="50">
        <v>18.6</v>
      </c>
      <c r="K9" s="50">
        <v>38</v>
      </c>
      <c r="L9" s="50">
        <v>38.88</v>
      </c>
      <c r="M9" s="50">
        <f t="shared" si="2"/>
        <v>95.48</v>
      </c>
      <c r="N9" s="50">
        <f t="shared" si="3"/>
        <v>47.74</v>
      </c>
      <c r="O9" s="50">
        <f t="shared" si="4"/>
        <v>78.99</v>
      </c>
      <c r="P9" s="48">
        <v>1</v>
      </c>
      <c r="Q9" s="48"/>
      <c r="R9" s="48">
        <v>28</v>
      </c>
      <c r="S9" s="48">
        <v>34</v>
      </c>
    </row>
    <row r="10" s="47" customFormat="1" ht="24" customHeight="1" spans="1:19">
      <c r="A10" s="48">
        <v>1</v>
      </c>
      <c r="B10" s="49" t="s">
        <v>672</v>
      </c>
      <c r="C10" s="48" t="s">
        <v>24</v>
      </c>
      <c r="D10" s="12" t="s">
        <v>675</v>
      </c>
      <c r="E10" s="12" t="s">
        <v>676</v>
      </c>
      <c r="F10" s="48">
        <v>135</v>
      </c>
      <c r="G10" s="48">
        <v>1</v>
      </c>
      <c r="H10" s="50">
        <f t="shared" si="0"/>
        <v>67.5</v>
      </c>
      <c r="I10" s="50">
        <f t="shared" si="1"/>
        <v>33.75</v>
      </c>
      <c r="J10" s="50">
        <v>14.08</v>
      </c>
      <c r="K10" s="50">
        <v>25.68</v>
      </c>
      <c r="L10" s="50">
        <v>29.72</v>
      </c>
      <c r="M10" s="50">
        <f t="shared" si="2"/>
        <v>69.48</v>
      </c>
      <c r="N10" s="50">
        <f t="shared" si="3"/>
        <v>34.74</v>
      </c>
      <c r="O10" s="50">
        <f t="shared" si="4"/>
        <v>68.49</v>
      </c>
      <c r="P10" s="48">
        <v>2</v>
      </c>
      <c r="Q10" s="48"/>
      <c r="R10" s="48">
        <v>35</v>
      </c>
      <c r="S10" s="48">
        <v>36</v>
      </c>
    </row>
  </sheetData>
  <mergeCells count="13">
    <mergeCell ref="A1:S1"/>
    <mergeCell ref="F2:I2"/>
    <mergeCell ref="J2:N2"/>
    <mergeCell ref="A2:A3"/>
    <mergeCell ref="B2:B3"/>
    <mergeCell ref="C2:C3"/>
    <mergeCell ref="D2:D3"/>
    <mergeCell ref="E2:E3"/>
    <mergeCell ref="O2:O3"/>
    <mergeCell ref="P2:P3"/>
    <mergeCell ref="Q2:Q3"/>
    <mergeCell ref="R2:R3"/>
    <mergeCell ref="S2:S3"/>
  </mergeCells>
  <printOptions horizontalCentered="1"/>
  <pageMargins left="0.15625" right="0.15625" top="0.786805555555556" bottom="0.786805555555556" header="0.511805555555556" footer="0.511805555555556"/>
  <pageSetup paperSize="9" scale="95" orientation="landscape"/>
  <headerFooter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pane xSplit="19" ySplit="3" topLeftCell="T4" activePane="bottomRight" state="frozen"/>
      <selection/>
      <selection pane="topRight"/>
      <selection pane="bottomLeft"/>
      <selection pane="bottomRight" activeCell="G18" sqref="G18"/>
    </sheetView>
  </sheetViews>
  <sheetFormatPr defaultColWidth="9.1047619047619" defaultRowHeight="15"/>
  <cols>
    <col min="1" max="1" width="3.88571428571429" style="40" customWidth="1"/>
    <col min="2" max="2" width="15" style="4" customWidth="1"/>
    <col min="3" max="3" width="4.1047619047619" style="40" customWidth="1"/>
    <col min="4" max="4" width="8" style="40" customWidth="1"/>
    <col min="5" max="5" width="17.5714285714286" style="40" customWidth="1"/>
    <col min="6" max="6" width="6.33333333333333" style="40" customWidth="1"/>
    <col min="7" max="7" width="5" style="40" customWidth="1"/>
    <col min="8" max="8" width="8.1047619047619" style="40" customWidth="1"/>
    <col min="9" max="10" width="8.43809523809524" style="40" customWidth="1"/>
    <col min="11" max="11" width="8.33333333333333" style="40" customWidth="1"/>
    <col min="12" max="12" width="8.28571428571429" style="40" customWidth="1"/>
    <col min="13" max="13" width="7.1047619047619" style="40" customWidth="1"/>
    <col min="14" max="14" width="9.1047619047619" style="40"/>
    <col min="15" max="15" width="7.43809523809524" style="40" customWidth="1"/>
    <col min="16" max="16" width="5" style="40" customWidth="1"/>
    <col min="17" max="17" width="5.33333333333333" style="40" customWidth="1"/>
    <col min="18" max="18" width="6.33333333333333" style="40" customWidth="1"/>
    <col min="19" max="19" width="5" style="40" customWidth="1"/>
    <col min="20" max="16384" width="9.1047619047619" style="40"/>
  </cols>
  <sheetData>
    <row r="1" s="15" customFormat="1" ht="25.5" spans="1:19">
      <c r="A1" s="33" t="s">
        <v>130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="15" customFormat="1" ht="18" customHeight="1" spans="1:19">
      <c r="A2" s="17" t="s">
        <v>1</v>
      </c>
      <c r="B2" s="17" t="s">
        <v>131</v>
      </c>
      <c r="C2" s="17" t="s">
        <v>3</v>
      </c>
      <c r="D2" s="34" t="s">
        <v>4</v>
      </c>
      <c r="E2" s="34" t="s">
        <v>5</v>
      </c>
      <c r="F2" s="52" t="s">
        <v>517</v>
      </c>
      <c r="G2" s="53"/>
      <c r="H2" s="53"/>
      <c r="I2" s="55"/>
      <c r="J2" s="8" t="s">
        <v>518</v>
      </c>
      <c r="K2" s="8"/>
      <c r="L2" s="8"/>
      <c r="M2" s="8"/>
      <c r="N2" s="8"/>
      <c r="O2" s="25" t="s">
        <v>8</v>
      </c>
      <c r="P2" s="25" t="s">
        <v>9</v>
      </c>
      <c r="Q2" s="38" t="s">
        <v>10</v>
      </c>
      <c r="R2" s="7" t="s">
        <v>656</v>
      </c>
      <c r="S2" s="7" t="s">
        <v>657</v>
      </c>
    </row>
    <row r="3" s="15" customFormat="1" ht="38.1" customHeight="1" spans="1:19">
      <c r="A3" s="17"/>
      <c r="B3" s="35"/>
      <c r="C3" s="17"/>
      <c r="D3" s="37"/>
      <c r="E3" s="37"/>
      <c r="F3" s="17" t="s">
        <v>658</v>
      </c>
      <c r="G3" s="17" t="s">
        <v>9</v>
      </c>
      <c r="H3" s="17" t="s">
        <v>15</v>
      </c>
      <c r="I3" s="39" t="s">
        <v>16</v>
      </c>
      <c r="J3" s="8" t="s">
        <v>659</v>
      </c>
      <c r="K3" s="8" t="s">
        <v>660</v>
      </c>
      <c r="L3" s="8" t="s">
        <v>661</v>
      </c>
      <c r="M3" s="8" t="s">
        <v>662</v>
      </c>
      <c r="N3" s="26" t="s">
        <v>18</v>
      </c>
      <c r="O3" s="25"/>
      <c r="P3" s="25"/>
      <c r="Q3" s="38"/>
      <c r="R3" s="7"/>
      <c r="S3" s="7"/>
    </row>
    <row r="4" s="47" customFormat="1" ht="24" customHeight="1" spans="1:19">
      <c r="A4" s="48">
        <v>4</v>
      </c>
      <c r="B4" s="49" t="s">
        <v>677</v>
      </c>
      <c r="C4" s="48" t="s">
        <v>20</v>
      </c>
      <c r="D4" s="12" t="s">
        <v>678</v>
      </c>
      <c r="E4" s="12" t="s">
        <v>679</v>
      </c>
      <c r="F4" s="48" t="s">
        <v>680</v>
      </c>
      <c r="G4" s="48" t="s">
        <v>681</v>
      </c>
      <c r="H4" s="50">
        <f t="shared" ref="H4:H16" si="0">F4/2</f>
        <v>53.25</v>
      </c>
      <c r="I4" s="50">
        <f t="shared" ref="I4:I16" si="1">F4/4</f>
        <v>26.625</v>
      </c>
      <c r="J4" s="50">
        <v>18.56</v>
      </c>
      <c r="K4" s="50">
        <v>35.44</v>
      </c>
      <c r="L4" s="50">
        <v>32.08</v>
      </c>
      <c r="M4" s="50">
        <f t="shared" ref="M4:M16" si="2">SUM(J4:L4)</f>
        <v>86.08</v>
      </c>
      <c r="N4" s="50">
        <f t="shared" ref="N4:N16" si="3">M4*0.5</f>
        <v>43.04</v>
      </c>
      <c r="O4" s="50">
        <f t="shared" ref="O4:O16" si="4">I4+N4</f>
        <v>69.665</v>
      </c>
      <c r="P4" s="48">
        <f t="shared" ref="P4:P16" si="5">RANK(O4,O$4:O$16)</f>
        <v>1</v>
      </c>
      <c r="Q4" s="48"/>
      <c r="R4" s="48">
        <v>33</v>
      </c>
      <c r="S4" s="48">
        <v>40</v>
      </c>
    </row>
    <row r="5" s="47" customFormat="1" ht="24" customHeight="1" spans="1:19">
      <c r="A5" s="48">
        <v>2</v>
      </c>
      <c r="B5" s="49" t="s">
        <v>677</v>
      </c>
      <c r="C5" s="54" t="s">
        <v>20</v>
      </c>
      <c r="D5" s="12" t="s">
        <v>530</v>
      </c>
      <c r="E5" s="12" t="s">
        <v>682</v>
      </c>
      <c r="F5" s="48" t="s">
        <v>683</v>
      </c>
      <c r="G5" s="48" t="s">
        <v>684</v>
      </c>
      <c r="H5" s="50">
        <f t="shared" si="0"/>
        <v>59</v>
      </c>
      <c r="I5" s="50">
        <f t="shared" si="1"/>
        <v>29.5</v>
      </c>
      <c r="J5" s="50">
        <v>14.54</v>
      </c>
      <c r="K5" s="50">
        <v>32.12</v>
      </c>
      <c r="L5" s="50">
        <v>28.56</v>
      </c>
      <c r="M5" s="50">
        <f t="shared" si="2"/>
        <v>75.22</v>
      </c>
      <c r="N5" s="50">
        <f t="shared" si="3"/>
        <v>37.61</v>
      </c>
      <c r="O5" s="50">
        <f t="shared" si="4"/>
        <v>67.11</v>
      </c>
      <c r="P5" s="48">
        <f t="shared" si="5"/>
        <v>2</v>
      </c>
      <c r="Q5" s="48"/>
      <c r="R5" s="48">
        <v>38</v>
      </c>
      <c r="S5" s="48">
        <v>29</v>
      </c>
    </row>
    <row r="6" s="47" customFormat="1" ht="24" customHeight="1" spans="1:19">
      <c r="A6" s="48">
        <v>3</v>
      </c>
      <c r="B6" s="49" t="s">
        <v>677</v>
      </c>
      <c r="C6" s="54" t="s">
        <v>20</v>
      </c>
      <c r="D6" s="12" t="s">
        <v>305</v>
      </c>
      <c r="E6" s="12" t="s">
        <v>685</v>
      </c>
      <c r="F6" s="48" t="s">
        <v>686</v>
      </c>
      <c r="G6" s="48" t="s">
        <v>687</v>
      </c>
      <c r="H6" s="50">
        <f t="shared" si="0"/>
        <v>58</v>
      </c>
      <c r="I6" s="50">
        <f t="shared" si="1"/>
        <v>29</v>
      </c>
      <c r="J6" s="50">
        <v>11.76</v>
      </c>
      <c r="K6" s="50">
        <v>33.04</v>
      </c>
      <c r="L6" s="50">
        <v>29.48</v>
      </c>
      <c r="M6" s="50">
        <f t="shared" si="2"/>
        <v>74.28</v>
      </c>
      <c r="N6" s="50">
        <f t="shared" si="3"/>
        <v>37.14</v>
      </c>
      <c r="O6" s="50">
        <f t="shared" si="4"/>
        <v>66.14</v>
      </c>
      <c r="P6" s="48">
        <f t="shared" si="5"/>
        <v>3</v>
      </c>
      <c r="Q6" s="48"/>
      <c r="R6" s="48">
        <v>29</v>
      </c>
      <c r="S6" s="48">
        <v>43</v>
      </c>
    </row>
    <row r="7" s="47" customFormat="1" ht="24" customHeight="1" spans="1:19">
      <c r="A7" s="48">
        <v>1</v>
      </c>
      <c r="B7" s="49" t="s">
        <v>677</v>
      </c>
      <c r="C7" s="54" t="s">
        <v>20</v>
      </c>
      <c r="D7" s="12" t="s">
        <v>688</v>
      </c>
      <c r="E7" s="12" t="s">
        <v>689</v>
      </c>
      <c r="F7" s="48" t="s">
        <v>690</v>
      </c>
      <c r="G7" s="48" t="s">
        <v>691</v>
      </c>
      <c r="H7" s="50">
        <f t="shared" si="0"/>
        <v>61.75</v>
      </c>
      <c r="I7" s="50">
        <f t="shared" si="1"/>
        <v>30.875</v>
      </c>
      <c r="J7" s="50">
        <v>12.32</v>
      </c>
      <c r="K7" s="50">
        <v>25.12</v>
      </c>
      <c r="L7" s="50">
        <v>28.16</v>
      </c>
      <c r="M7" s="50">
        <f t="shared" si="2"/>
        <v>65.6</v>
      </c>
      <c r="N7" s="50">
        <f t="shared" si="3"/>
        <v>32.8</v>
      </c>
      <c r="O7" s="50">
        <f t="shared" si="4"/>
        <v>63.675</v>
      </c>
      <c r="P7" s="48">
        <f t="shared" si="5"/>
        <v>4</v>
      </c>
      <c r="Q7" s="48"/>
      <c r="R7" s="48">
        <v>36</v>
      </c>
      <c r="S7" s="48">
        <v>37</v>
      </c>
    </row>
    <row r="8" s="47" customFormat="1" ht="24" customHeight="1" spans="1:19">
      <c r="A8" s="48">
        <v>12</v>
      </c>
      <c r="B8" s="49" t="s">
        <v>677</v>
      </c>
      <c r="C8" s="48" t="s">
        <v>24</v>
      </c>
      <c r="D8" s="12" t="s">
        <v>692</v>
      </c>
      <c r="E8" s="12" t="s">
        <v>693</v>
      </c>
      <c r="F8" s="48" t="s">
        <v>694</v>
      </c>
      <c r="G8" s="48" t="s">
        <v>695</v>
      </c>
      <c r="H8" s="50">
        <f t="shared" si="0"/>
        <v>39</v>
      </c>
      <c r="I8" s="50">
        <f t="shared" si="1"/>
        <v>19.5</v>
      </c>
      <c r="J8" s="50">
        <v>15.7</v>
      </c>
      <c r="K8" s="50">
        <v>35.84</v>
      </c>
      <c r="L8" s="50">
        <v>33.68</v>
      </c>
      <c r="M8" s="50">
        <f t="shared" si="2"/>
        <v>85.22</v>
      </c>
      <c r="N8" s="50">
        <f t="shared" si="3"/>
        <v>42.61</v>
      </c>
      <c r="O8" s="50">
        <f t="shared" si="4"/>
        <v>62.11</v>
      </c>
      <c r="P8" s="48">
        <f t="shared" si="5"/>
        <v>5</v>
      </c>
      <c r="Q8" s="48"/>
      <c r="R8" s="48">
        <v>41</v>
      </c>
      <c r="S8" s="48">
        <v>38</v>
      </c>
    </row>
    <row r="9" s="47" customFormat="1" ht="24" customHeight="1" spans="1:19">
      <c r="A9" s="48">
        <v>7</v>
      </c>
      <c r="B9" s="49" t="s">
        <v>677</v>
      </c>
      <c r="C9" s="48" t="s">
        <v>20</v>
      </c>
      <c r="D9" s="12" t="s">
        <v>153</v>
      </c>
      <c r="E9" s="12" t="s">
        <v>696</v>
      </c>
      <c r="F9" s="48" t="s">
        <v>697</v>
      </c>
      <c r="G9" s="48" t="s">
        <v>698</v>
      </c>
      <c r="H9" s="50">
        <f t="shared" si="0"/>
        <v>42.75</v>
      </c>
      <c r="I9" s="50">
        <f t="shared" si="1"/>
        <v>21.375</v>
      </c>
      <c r="J9" s="50">
        <v>15.6</v>
      </c>
      <c r="K9" s="50">
        <v>28.72</v>
      </c>
      <c r="L9" s="50">
        <v>30.36</v>
      </c>
      <c r="M9" s="50">
        <f t="shared" si="2"/>
        <v>74.68</v>
      </c>
      <c r="N9" s="50">
        <f t="shared" si="3"/>
        <v>37.34</v>
      </c>
      <c r="O9" s="50">
        <f t="shared" si="4"/>
        <v>58.715</v>
      </c>
      <c r="P9" s="48">
        <f t="shared" si="5"/>
        <v>6</v>
      </c>
      <c r="Q9" s="48"/>
      <c r="R9" s="48">
        <v>42</v>
      </c>
      <c r="S9" s="48">
        <v>31</v>
      </c>
    </row>
    <row r="10" s="47" customFormat="1" ht="24" customHeight="1" spans="1:19">
      <c r="A10" s="48">
        <v>8</v>
      </c>
      <c r="B10" s="49" t="s">
        <v>677</v>
      </c>
      <c r="C10" s="48" t="s">
        <v>20</v>
      </c>
      <c r="D10" s="12" t="s">
        <v>699</v>
      </c>
      <c r="E10" s="12" t="s">
        <v>700</v>
      </c>
      <c r="F10" s="48" t="s">
        <v>701</v>
      </c>
      <c r="G10" s="48" t="s">
        <v>702</v>
      </c>
      <c r="H10" s="50">
        <f t="shared" si="0"/>
        <v>40.5</v>
      </c>
      <c r="I10" s="50">
        <f t="shared" si="1"/>
        <v>20.25</v>
      </c>
      <c r="J10" s="50">
        <v>16.66</v>
      </c>
      <c r="K10" s="50">
        <v>29.6</v>
      </c>
      <c r="L10" s="50">
        <v>29.52</v>
      </c>
      <c r="M10" s="50">
        <f t="shared" si="2"/>
        <v>75.78</v>
      </c>
      <c r="N10" s="50">
        <f t="shared" si="3"/>
        <v>37.89</v>
      </c>
      <c r="O10" s="50">
        <f t="shared" si="4"/>
        <v>58.14</v>
      </c>
      <c r="P10" s="48">
        <f t="shared" si="5"/>
        <v>7</v>
      </c>
      <c r="Q10" s="48"/>
      <c r="R10" s="48">
        <v>26</v>
      </c>
      <c r="S10" s="48">
        <v>35</v>
      </c>
    </row>
    <row r="11" s="47" customFormat="1" ht="24" customHeight="1" spans="1:19">
      <c r="A11" s="48">
        <v>6</v>
      </c>
      <c r="B11" s="49" t="s">
        <v>677</v>
      </c>
      <c r="C11" s="48" t="s">
        <v>20</v>
      </c>
      <c r="D11" s="12" t="s">
        <v>208</v>
      </c>
      <c r="E11" s="12" t="s">
        <v>703</v>
      </c>
      <c r="F11" s="48" t="s">
        <v>704</v>
      </c>
      <c r="G11" s="48" t="s">
        <v>705</v>
      </c>
      <c r="H11" s="50">
        <f t="shared" si="0"/>
        <v>43.25</v>
      </c>
      <c r="I11" s="50">
        <f t="shared" si="1"/>
        <v>21.625</v>
      </c>
      <c r="J11" s="50">
        <v>14.86</v>
      </c>
      <c r="K11" s="50">
        <v>29.2</v>
      </c>
      <c r="L11" s="50">
        <v>28.88</v>
      </c>
      <c r="M11" s="50">
        <f t="shared" si="2"/>
        <v>72.94</v>
      </c>
      <c r="N11" s="50">
        <f t="shared" si="3"/>
        <v>36.47</v>
      </c>
      <c r="O11" s="50">
        <f t="shared" si="4"/>
        <v>58.095</v>
      </c>
      <c r="P11" s="48">
        <f t="shared" si="5"/>
        <v>8</v>
      </c>
      <c r="Q11" s="48"/>
      <c r="R11" s="48">
        <v>37</v>
      </c>
      <c r="S11" s="48">
        <v>41</v>
      </c>
    </row>
    <row r="12" s="47" customFormat="1" ht="24" customHeight="1" spans="1:19">
      <c r="A12" s="48">
        <v>5</v>
      </c>
      <c r="B12" s="49" t="s">
        <v>677</v>
      </c>
      <c r="C12" s="48" t="s">
        <v>24</v>
      </c>
      <c r="D12" s="12" t="s">
        <v>706</v>
      </c>
      <c r="E12" s="12" t="s">
        <v>707</v>
      </c>
      <c r="F12" s="48" t="s">
        <v>708</v>
      </c>
      <c r="G12" s="48" t="s">
        <v>709</v>
      </c>
      <c r="H12" s="50">
        <f t="shared" si="0"/>
        <v>45.25</v>
      </c>
      <c r="I12" s="50">
        <f t="shared" si="1"/>
        <v>22.625</v>
      </c>
      <c r="J12" s="50">
        <v>13.98</v>
      </c>
      <c r="K12" s="50">
        <v>28.92</v>
      </c>
      <c r="L12" s="50">
        <v>24.64</v>
      </c>
      <c r="M12" s="50">
        <f t="shared" si="2"/>
        <v>67.54</v>
      </c>
      <c r="N12" s="50">
        <f t="shared" si="3"/>
        <v>33.77</v>
      </c>
      <c r="O12" s="50">
        <f t="shared" si="4"/>
        <v>56.395</v>
      </c>
      <c r="P12" s="48">
        <f t="shared" si="5"/>
        <v>9</v>
      </c>
      <c r="Q12" s="48"/>
      <c r="R12" s="48">
        <v>24</v>
      </c>
      <c r="S12" s="48">
        <v>33</v>
      </c>
    </row>
    <row r="13" s="47" customFormat="1" ht="24" customHeight="1" spans="1:19">
      <c r="A13" s="48">
        <v>9</v>
      </c>
      <c r="B13" s="49" t="s">
        <v>677</v>
      </c>
      <c r="C13" s="54" t="s">
        <v>24</v>
      </c>
      <c r="D13" s="12" t="s">
        <v>223</v>
      </c>
      <c r="E13" s="12" t="s">
        <v>710</v>
      </c>
      <c r="F13" s="48" t="s">
        <v>711</v>
      </c>
      <c r="G13" s="48" t="s">
        <v>712</v>
      </c>
      <c r="H13" s="50">
        <f t="shared" si="0"/>
        <v>40.25</v>
      </c>
      <c r="I13" s="50">
        <f t="shared" si="1"/>
        <v>20.125</v>
      </c>
      <c r="J13" s="50">
        <v>14.18</v>
      </c>
      <c r="K13" s="50">
        <v>26.2</v>
      </c>
      <c r="L13" s="50">
        <v>27.48</v>
      </c>
      <c r="M13" s="50">
        <f t="shared" si="2"/>
        <v>67.86</v>
      </c>
      <c r="N13" s="50">
        <f t="shared" si="3"/>
        <v>33.93</v>
      </c>
      <c r="O13" s="50">
        <f t="shared" si="4"/>
        <v>54.055</v>
      </c>
      <c r="P13" s="48">
        <f t="shared" si="5"/>
        <v>10</v>
      </c>
      <c r="Q13" s="48"/>
      <c r="R13" s="48">
        <v>32</v>
      </c>
      <c r="S13" s="48">
        <v>39</v>
      </c>
    </row>
    <row r="14" s="47" customFormat="1" ht="24" customHeight="1" spans="1:19">
      <c r="A14" s="48">
        <v>11</v>
      </c>
      <c r="B14" s="49" t="s">
        <v>677</v>
      </c>
      <c r="C14" s="54" t="s">
        <v>20</v>
      </c>
      <c r="D14" s="12" t="s">
        <v>713</v>
      </c>
      <c r="E14" s="12" t="s">
        <v>714</v>
      </c>
      <c r="F14" s="48" t="s">
        <v>715</v>
      </c>
      <c r="G14" s="48" t="s">
        <v>716</v>
      </c>
      <c r="H14" s="50">
        <f t="shared" si="0"/>
        <v>39.25</v>
      </c>
      <c r="I14" s="50">
        <f t="shared" si="1"/>
        <v>19.625</v>
      </c>
      <c r="J14" s="50">
        <v>11.36</v>
      </c>
      <c r="K14" s="50">
        <v>23.76</v>
      </c>
      <c r="L14" s="50">
        <v>26.4</v>
      </c>
      <c r="M14" s="50">
        <f t="shared" si="2"/>
        <v>61.52</v>
      </c>
      <c r="N14" s="50">
        <f t="shared" si="3"/>
        <v>30.76</v>
      </c>
      <c r="O14" s="50">
        <f t="shared" si="4"/>
        <v>50.385</v>
      </c>
      <c r="P14" s="48">
        <f t="shared" si="5"/>
        <v>11</v>
      </c>
      <c r="Q14" s="48"/>
      <c r="R14" s="48">
        <v>39</v>
      </c>
      <c r="S14" s="48">
        <v>28</v>
      </c>
    </row>
    <row r="15" s="47" customFormat="1" ht="24" customHeight="1" spans="1:19">
      <c r="A15" s="48">
        <v>10</v>
      </c>
      <c r="B15" s="49" t="s">
        <v>677</v>
      </c>
      <c r="C15" s="54" t="s">
        <v>24</v>
      </c>
      <c r="D15" s="12" t="s">
        <v>717</v>
      </c>
      <c r="E15" s="12" t="s">
        <v>718</v>
      </c>
      <c r="F15" s="48" t="s">
        <v>719</v>
      </c>
      <c r="G15" s="48" t="s">
        <v>720</v>
      </c>
      <c r="H15" s="50">
        <f t="shared" si="0"/>
        <v>40</v>
      </c>
      <c r="I15" s="50">
        <f t="shared" si="1"/>
        <v>20</v>
      </c>
      <c r="J15" s="50">
        <v>11</v>
      </c>
      <c r="K15" s="50">
        <v>22.96</v>
      </c>
      <c r="L15" s="50">
        <v>22.16</v>
      </c>
      <c r="M15" s="50">
        <f t="shared" si="2"/>
        <v>56.12</v>
      </c>
      <c r="N15" s="50">
        <f t="shared" si="3"/>
        <v>28.06</v>
      </c>
      <c r="O15" s="50">
        <f t="shared" si="4"/>
        <v>48.06</v>
      </c>
      <c r="P15" s="48">
        <f t="shared" si="5"/>
        <v>12</v>
      </c>
      <c r="Q15" s="48"/>
      <c r="R15" s="48">
        <v>25</v>
      </c>
      <c r="S15" s="48">
        <v>32</v>
      </c>
    </row>
    <row r="16" s="47" customFormat="1" ht="24" customHeight="1" spans="1:19">
      <c r="A16" s="48">
        <v>13</v>
      </c>
      <c r="B16" s="49" t="s">
        <v>677</v>
      </c>
      <c r="C16" s="54" t="s">
        <v>20</v>
      </c>
      <c r="D16" s="12" t="s">
        <v>83</v>
      </c>
      <c r="E16" s="12" t="s">
        <v>721</v>
      </c>
      <c r="F16" s="48" t="s">
        <v>722</v>
      </c>
      <c r="G16" s="48" t="s">
        <v>723</v>
      </c>
      <c r="H16" s="50">
        <f t="shared" si="0"/>
        <v>33</v>
      </c>
      <c r="I16" s="50">
        <f t="shared" si="1"/>
        <v>16.5</v>
      </c>
      <c r="J16" s="50">
        <v>11.06</v>
      </c>
      <c r="K16" s="50">
        <v>23.28</v>
      </c>
      <c r="L16" s="50">
        <v>23.28</v>
      </c>
      <c r="M16" s="50">
        <f t="shared" si="2"/>
        <v>57.62</v>
      </c>
      <c r="N16" s="50">
        <f t="shared" si="3"/>
        <v>28.81</v>
      </c>
      <c r="O16" s="50">
        <f t="shared" si="4"/>
        <v>45.31</v>
      </c>
      <c r="P16" s="48">
        <f t="shared" si="5"/>
        <v>13</v>
      </c>
      <c r="Q16" s="48"/>
      <c r="R16" s="48">
        <v>27</v>
      </c>
      <c r="S16" s="48">
        <v>25</v>
      </c>
    </row>
  </sheetData>
  <mergeCells count="13">
    <mergeCell ref="A1:S1"/>
    <mergeCell ref="F2:I2"/>
    <mergeCell ref="J2:N2"/>
    <mergeCell ref="A2:A3"/>
    <mergeCell ref="B2:B3"/>
    <mergeCell ref="C2:C3"/>
    <mergeCell ref="D2:D3"/>
    <mergeCell ref="E2:E3"/>
    <mergeCell ref="O2:O3"/>
    <mergeCell ref="P2:P3"/>
    <mergeCell ref="Q2:Q3"/>
    <mergeCell ref="R2:R3"/>
    <mergeCell ref="S2:S3"/>
  </mergeCells>
  <printOptions horizontalCentered="1"/>
  <pageMargins left="0.15625" right="0.15625" top="0.786805555555556" bottom="0.786805555555556" header="0.511805555555556" footer="0.511805555555556"/>
  <pageSetup paperSize="9" scale="95" orientation="landscape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workbookViewId="0">
      <pane xSplit="19" ySplit="3" topLeftCell="T4" activePane="bottomRight" state="frozen"/>
      <selection/>
      <selection pane="topRight"/>
      <selection pane="bottomLeft"/>
      <selection pane="bottomRight" activeCell="G18" sqref="G18"/>
    </sheetView>
  </sheetViews>
  <sheetFormatPr defaultColWidth="9.1047619047619" defaultRowHeight="15"/>
  <cols>
    <col min="1" max="1" width="3.88571428571429" style="40" customWidth="1"/>
    <col min="2" max="2" width="13.2857142857143" style="4" customWidth="1"/>
    <col min="3" max="3" width="4.1047619047619" style="40" customWidth="1"/>
    <col min="4" max="4" width="8" style="40" customWidth="1"/>
    <col min="5" max="5" width="17.8571428571429" style="40" customWidth="1"/>
    <col min="6" max="6" width="6.33333333333333" style="40" customWidth="1"/>
    <col min="7" max="7" width="5" style="40" customWidth="1"/>
    <col min="8" max="8" width="8.1047619047619" style="40" customWidth="1"/>
    <col min="9" max="10" width="8.43809523809524" style="40" customWidth="1"/>
    <col min="11" max="11" width="8.33333333333333" style="40" customWidth="1"/>
    <col min="12" max="12" width="8.55238095238095" style="40" customWidth="1"/>
    <col min="13" max="13" width="7.1047619047619" style="40" customWidth="1"/>
    <col min="14" max="14" width="9.1047619047619" style="40"/>
    <col min="15" max="15" width="7.43809523809524" style="40" customWidth="1"/>
    <col min="16" max="16" width="5" style="40" customWidth="1"/>
    <col min="17" max="17" width="5.33333333333333" style="40" customWidth="1"/>
    <col min="18" max="18" width="6.33333333333333" style="40" customWidth="1"/>
    <col min="19" max="19" width="5" style="40" customWidth="1"/>
    <col min="20" max="16384" width="9.1047619047619" style="40"/>
  </cols>
  <sheetData>
    <row r="1" s="15" customFormat="1" ht="25.5" spans="1:19">
      <c r="A1" s="33" t="s">
        <v>130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="15" customFormat="1" ht="18" customHeight="1" spans="1:19">
      <c r="A2" s="17" t="s">
        <v>1</v>
      </c>
      <c r="B2" s="17" t="s">
        <v>131</v>
      </c>
      <c r="C2" s="17" t="s">
        <v>3</v>
      </c>
      <c r="D2" s="34" t="s">
        <v>4</v>
      </c>
      <c r="E2" s="34" t="s">
        <v>5</v>
      </c>
      <c r="F2" s="35" t="s">
        <v>517</v>
      </c>
      <c r="G2" s="35"/>
      <c r="H2" s="35"/>
      <c r="I2" s="35"/>
      <c r="J2" s="8" t="s">
        <v>518</v>
      </c>
      <c r="K2" s="8"/>
      <c r="L2" s="8"/>
      <c r="M2" s="8"/>
      <c r="N2" s="8"/>
      <c r="O2" s="25" t="s">
        <v>8</v>
      </c>
      <c r="P2" s="25" t="s">
        <v>9</v>
      </c>
      <c r="Q2" s="38" t="s">
        <v>10</v>
      </c>
      <c r="R2" s="7" t="s">
        <v>656</v>
      </c>
      <c r="S2" s="7" t="s">
        <v>657</v>
      </c>
    </row>
    <row r="3" s="15" customFormat="1" ht="38.1" customHeight="1" spans="1:19">
      <c r="A3" s="17"/>
      <c r="B3" s="35"/>
      <c r="C3" s="17"/>
      <c r="D3" s="37"/>
      <c r="E3" s="37"/>
      <c r="F3" s="17" t="s">
        <v>658</v>
      </c>
      <c r="G3" s="17" t="s">
        <v>9</v>
      </c>
      <c r="H3" s="17" t="s">
        <v>15</v>
      </c>
      <c r="I3" s="39" t="s">
        <v>16</v>
      </c>
      <c r="J3" s="8" t="s">
        <v>659</v>
      </c>
      <c r="K3" s="8" t="s">
        <v>660</v>
      </c>
      <c r="L3" s="8" t="s">
        <v>661</v>
      </c>
      <c r="M3" s="8" t="s">
        <v>662</v>
      </c>
      <c r="N3" s="26" t="s">
        <v>18</v>
      </c>
      <c r="O3" s="25"/>
      <c r="P3" s="25"/>
      <c r="Q3" s="38"/>
      <c r="R3" s="7"/>
      <c r="S3" s="7"/>
    </row>
    <row r="4" s="47" customFormat="1" ht="24" customHeight="1" spans="1:19">
      <c r="A4" s="48">
        <v>1</v>
      </c>
      <c r="B4" s="49" t="s">
        <v>724</v>
      </c>
      <c r="C4" s="48" t="s">
        <v>20</v>
      </c>
      <c r="D4" s="12" t="s">
        <v>229</v>
      </c>
      <c r="E4" s="12" t="s">
        <v>725</v>
      </c>
      <c r="F4" s="48">
        <v>153</v>
      </c>
      <c r="G4" s="48">
        <v>1</v>
      </c>
      <c r="H4" s="50">
        <f t="shared" ref="H4:H26" si="0">F4/2</f>
        <v>76.5</v>
      </c>
      <c r="I4" s="50">
        <f t="shared" ref="I4:I26" si="1">F4/4</f>
        <v>38.25</v>
      </c>
      <c r="J4" s="50">
        <v>17.94</v>
      </c>
      <c r="K4" s="50">
        <v>36.2</v>
      </c>
      <c r="L4" s="50">
        <v>31.12</v>
      </c>
      <c r="M4" s="50">
        <f t="shared" ref="M4:M26" si="2">SUM(J4:L4)</f>
        <v>85.26</v>
      </c>
      <c r="N4" s="50">
        <f t="shared" ref="N4:N26" si="3">M4*0.5</f>
        <v>42.63</v>
      </c>
      <c r="O4" s="50">
        <f t="shared" ref="O4:O26" si="4">I4+N4</f>
        <v>80.88</v>
      </c>
      <c r="P4" s="48">
        <f t="shared" ref="P4:P26" si="5">RANK(O4,O$4:O$30)</f>
        <v>1</v>
      </c>
      <c r="Q4" s="48"/>
      <c r="R4" s="48">
        <v>15</v>
      </c>
      <c r="S4" s="48">
        <v>22</v>
      </c>
    </row>
    <row r="5" s="47" customFormat="1" ht="24" customHeight="1" spans="1:19">
      <c r="A5" s="48">
        <v>8</v>
      </c>
      <c r="B5" s="49" t="s">
        <v>724</v>
      </c>
      <c r="C5" s="48" t="s">
        <v>20</v>
      </c>
      <c r="D5" s="12" t="s">
        <v>112</v>
      </c>
      <c r="E5" s="12" t="s">
        <v>726</v>
      </c>
      <c r="F5" s="48">
        <v>126</v>
      </c>
      <c r="G5" s="48">
        <v>8</v>
      </c>
      <c r="H5" s="50">
        <f t="shared" si="0"/>
        <v>63</v>
      </c>
      <c r="I5" s="50">
        <f t="shared" si="1"/>
        <v>31.5</v>
      </c>
      <c r="J5" s="50">
        <v>18.68</v>
      </c>
      <c r="K5" s="50">
        <v>34.68</v>
      </c>
      <c r="L5" s="50">
        <v>35.52</v>
      </c>
      <c r="M5" s="50">
        <f t="shared" si="2"/>
        <v>88.88</v>
      </c>
      <c r="N5" s="50">
        <f t="shared" si="3"/>
        <v>44.44</v>
      </c>
      <c r="O5" s="50">
        <f t="shared" si="4"/>
        <v>75.94</v>
      </c>
      <c r="P5" s="48">
        <f t="shared" si="5"/>
        <v>2</v>
      </c>
      <c r="Q5" s="48"/>
      <c r="R5" s="48">
        <v>17</v>
      </c>
      <c r="S5" s="48">
        <v>2</v>
      </c>
    </row>
    <row r="6" s="47" customFormat="1" ht="24" customHeight="1" spans="1:19">
      <c r="A6" s="48">
        <v>14</v>
      </c>
      <c r="B6" s="49" t="s">
        <v>724</v>
      </c>
      <c r="C6" s="48" t="s">
        <v>20</v>
      </c>
      <c r="D6" s="12" t="s">
        <v>299</v>
      </c>
      <c r="E6" s="12" t="s">
        <v>727</v>
      </c>
      <c r="F6" s="48">
        <v>119.5</v>
      </c>
      <c r="G6" s="48">
        <v>14</v>
      </c>
      <c r="H6" s="50">
        <f t="shared" si="0"/>
        <v>59.75</v>
      </c>
      <c r="I6" s="50">
        <f t="shared" si="1"/>
        <v>29.875</v>
      </c>
      <c r="J6" s="50">
        <v>17.5</v>
      </c>
      <c r="K6" s="50">
        <v>36.96</v>
      </c>
      <c r="L6" s="50">
        <v>37.54</v>
      </c>
      <c r="M6" s="50">
        <f t="shared" si="2"/>
        <v>92</v>
      </c>
      <c r="N6" s="50">
        <f t="shared" si="3"/>
        <v>46</v>
      </c>
      <c r="O6" s="50">
        <f t="shared" si="4"/>
        <v>75.875</v>
      </c>
      <c r="P6" s="48">
        <f t="shared" si="5"/>
        <v>3</v>
      </c>
      <c r="Q6" s="48"/>
      <c r="R6" s="48">
        <v>11</v>
      </c>
      <c r="S6" s="48">
        <v>20</v>
      </c>
    </row>
    <row r="7" s="47" customFormat="1" ht="24" customHeight="1" spans="1:19">
      <c r="A7" s="48">
        <v>2</v>
      </c>
      <c r="B7" s="49" t="s">
        <v>724</v>
      </c>
      <c r="C7" s="48" t="s">
        <v>20</v>
      </c>
      <c r="D7" s="12" t="s">
        <v>728</v>
      </c>
      <c r="E7" s="12" t="s">
        <v>729</v>
      </c>
      <c r="F7" s="48">
        <v>144.5</v>
      </c>
      <c r="G7" s="48">
        <v>2</v>
      </c>
      <c r="H7" s="50">
        <f t="shared" si="0"/>
        <v>72.25</v>
      </c>
      <c r="I7" s="50">
        <f t="shared" si="1"/>
        <v>36.125</v>
      </c>
      <c r="J7" s="50">
        <v>16.24</v>
      </c>
      <c r="K7" s="50">
        <v>30.08</v>
      </c>
      <c r="L7" s="50">
        <v>32.68</v>
      </c>
      <c r="M7" s="50">
        <f t="shared" si="2"/>
        <v>79</v>
      </c>
      <c r="N7" s="50">
        <f t="shared" si="3"/>
        <v>39.5</v>
      </c>
      <c r="O7" s="50">
        <f t="shared" si="4"/>
        <v>75.625</v>
      </c>
      <c r="P7" s="48">
        <f t="shared" si="5"/>
        <v>4</v>
      </c>
      <c r="Q7" s="48"/>
      <c r="R7" s="48">
        <v>4</v>
      </c>
      <c r="S7" s="48">
        <v>23</v>
      </c>
    </row>
    <row r="8" s="47" customFormat="1" ht="24" customHeight="1" spans="1:19">
      <c r="A8" s="48">
        <v>7</v>
      </c>
      <c r="B8" s="49" t="s">
        <v>724</v>
      </c>
      <c r="C8" s="48" t="s">
        <v>20</v>
      </c>
      <c r="D8" s="12" t="s">
        <v>730</v>
      </c>
      <c r="E8" s="12" t="s">
        <v>731</v>
      </c>
      <c r="F8" s="48">
        <v>126.5</v>
      </c>
      <c r="G8" s="48">
        <v>7</v>
      </c>
      <c r="H8" s="50">
        <f t="shared" si="0"/>
        <v>63.25</v>
      </c>
      <c r="I8" s="50">
        <f t="shared" si="1"/>
        <v>31.625</v>
      </c>
      <c r="J8" s="50">
        <v>16.02</v>
      </c>
      <c r="K8" s="50">
        <v>36.64</v>
      </c>
      <c r="L8" s="50">
        <v>35.24</v>
      </c>
      <c r="M8" s="50">
        <f t="shared" si="2"/>
        <v>87.9</v>
      </c>
      <c r="N8" s="50">
        <f t="shared" si="3"/>
        <v>43.95</v>
      </c>
      <c r="O8" s="50">
        <f t="shared" si="4"/>
        <v>75.575</v>
      </c>
      <c r="P8" s="48">
        <f t="shared" si="5"/>
        <v>5</v>
      </c>
      <c r="Q8" s="48"/>
      <c r="R8" s="48">
        <v>8</v>
      </c>
      <c r="S8" s="48">
        <v>13</v>
      </c>
    </row>
    <row r="9" s="47" customFormat="1" ht="24" customHeight="1" spans="1:19">
      <c r="A9" s="48">
        <v>5</v>
      </c>
      <c r="B9" s="49" t="s">
        <v>724</v>
      </c>
      <c r="C9" s="48" t="s">
        <v>20</v>
      </c>
      <c r="D9" s="12" t="s">
        <v>732</v>
      </c>
      <c r="E9" s="12" t="s">
        <v>733</v>
      </c>
      <c r="F9" s="48">
        <v>128</v>
      </c>
      <c r="G9" s="48">
        <v>5</v>
      </c>
      <c r="H9" s="50">
        <f t="shared" si="0"/>
        <v>64</v>
      </c>
      <c r="I9" s="50">
        <f t="shared" si="1"/>
        <v>32</v>
      </c>
      <c r="J9" s="50">
        <v>14.16</v>
      </c>
      <c r="K9" s="50">
        <v>37.12</v>
      </c>
      <c r="L9" s="50">
        <v>33.64</v>
      </c>
      <c r="M9" s="50">
        <f t="shared" si="2"/>
        <v>84.92</v>
      </c>
      <c r="N9" s="50">
        <f t="shared" si="3"/>
        <v>42.46</v>
      </c>
      <c r="O9" s="50">
        <f t="shared" si="4"/>
        <v>74.46</v>
      </c>
      <c r="P9" s="48">
        <f t="shared" si="5"/>
        <v>6</v>
      </c>
      <c r="Q9" s="48"/>
      <c r="R9" s="48">
        <v>5</v>
      </c>
      <c r="S9" s="48">
        <v>6</v>
      </c>
    </row>
    <row r="10" s="47" customFormat="1" ht="24" customHeight="1" spans="1:19">
      <c r="A10" s="48">
        <v>15</v>
      </c>
      <c r="B10" s="49" t="s">
        <v>724</v>
      </c>
      <c r="C10" s="48" t="s">
        <v>20</v>
      </c>
      <c r="D10" s="12" t="s">
        <v>179</v>
      </c>
      <c r="E10" s="12" t="s">
        <v>734</v>
      </c>
      <c r="F10" s="48">
        <v>119</v>
      </c>
      <c r="G10" s="48">
        <v>15</v>
      </c>
      <c r="H10" s="50">
        <f t="shared" si="0"/>
        <v>59.5</v>
      </c>
      <c r="I10" s="50">
        <f t="shared" si="1"/>
        <v>29.75</v>
      </c>
      <c r="J10" s="50">
        <v>17.42</v>
      </c>
      <c r="K10" s="50">
        <v>32.64</v>
      </c>
      <c r="L10" s="50">
        <v>38.04</v>
      </c>
      <c r="M10" s="50">
        <f t="shared" si="2"/>
        <v>88.1</v>
      </c>
      <c r="N10" s="50">
        <f t="shared" si="3"/>
        <v>44.05</v>
      </c>
      <c r="O10" s="50">
        <f t="shared" si="4"/>
        <v>73.8</v>
      </c>
      <c r="P10" s="48">
        <f t="shared" si="5"/>
        <v>7</v>
      </c>
      <c r="Q10" s="48"/>
      <c r="R10" s="48">
        <v>21</v>
      </c>
      <c r="S10" s="48">
        <v>7</v>
      </c>
    </row>
    <row r="11" s="47" customFormat="1" ht="24" customHeight="1" spans="1:19">
      <c r="A11" s="48">
        <v>17</v>
      </c>
      <c r="B11" s="49" t="s">
        <v>724</v>
      </c>
      <c r="C11" s="48" t="s">
        <v>20</v>
      </c>
      <c r="D11" s="12" t="s">
        <v>735</v>
      </c>
      <c r="E11" s="12" t="s">
        <v>736</v>
      </c>
      <c r="F11" s="48">
        <v>112.5</v>
      </c>
      <c r="G11" s="48">
        <v>17</v>
      </c>
      <c r="H11" s="50">
        <f t="shared" si="0"/>
        <v>56.25</v>
      </c>
      <c r="I11" s="50">
        <f t="shared" si="1"/>
        <v>28.125</v>
      </c>
      <c r="J11" s="50">
        <v>18.13</v>
      </c>
      <c r="K11" s="50">
        <v>35.6</v>
      </c>
      <c r="L11" s="50">
        <v>36.68</v>
      </c>
      <c r="M11" s="50">
        <f t="shared" si="2"/>
        <v>90.41</v>
      </c>
      <c r="N11" s="50">
        <f t="shared" si="3"/>
        <v>45.205</v>
      </c>
      <c r="O11" s="50">
        <f t="shared" si="4"/>
        <v>73.33</v>
      </c>
      <c r="P11" s="48">
        <f t="shared" si="5"/>
        <v>8</v>
      </c>
      <c r="Q11" s="48"/>
      <c r="R11" s="48">
        <v>22</v>
      </c>
      <c r="S11" s="48">
        <v>3</v>
      </c>
    </row>
    <row r="12" s="47" customFormat="1" ht="24" customHeight="1" spans="1:19">
      <c r="A12" s="48">
        <v>9</v>
      </c>
      <c r="B12" s="49" t="s">
        <v>724</v>
      </c>
      <c r="C12" s="48" t="s">
        <v>20</v>
      </c>
      <c r="D12" s="12" t="s">
        <v>737</v>
      </c>
      <c r="E12" s="12" t="s">
        <v>738</v>
      </c>
      <c r="F12" s="48">
        <v>125.5</v>
      </c>
      <c r="G12" s="48">
        <v>9</v>
      </c>
      <c r="H12" s="50">
        <f t="shared" si="0"/>
        <v>62.75</v>
      </c>
      <c r="I12" s="50">
        <f t="shared" si="1"/>
        <v>31.375</v>
      </c>
      <c r="J12" s="50">
        <v>18.21</v>
      </c>
      <c r="K12" s="50">
        <v>32.68</v>
      </c>
      <c r="L12" s="50">
        <v>31.04</v>
      </c>
      <c r="M12" s="50">
        <f t="shared" si="2"/>
        <v>81.93</v>
      </c>
      <c r="N12" s="50">
        <f t="shared" si="3"/>
        <v>40.965</v>
      </c>
      <c r="O12" s="50">
        <f t="shared" si="4"/>
        <v>72.34</v>
      </c>
      <c r="P12" s="48">
        <f t="shared" si="5"/>
        <v>9</v>
      </c>
      <c r="Q12" s="48"/>
      <c r="R12" s="48">
        <v>9</v>
      </c>
      <c r="S12" s="48">
        <v>14</v>
      </c>
    </row>
    <row r="13" s="47" customFormat="1" ht="24" customHeight="1" spans="1:19">
      <c r="A13" s="48">
        <v>12</v>
      </c>
      <c r="B13" s="49" t="s">
        <v>724</v>
      </c>
      <c r="C13" s="48" t="s">
        <v>20</v>
      </c>
      <c r="D13" s="12" t="s">
        <v>211</v>
      </c>
      <c r="E13" s="12" t="s">
        <v>739</v>
      </c>
      <c r="F13" s="48">
        <v>121.5</v>
      </c>
      <c r="G13" s="48">
        <v>12</v>
      </c>
      <c r="H13" s="50">
        <f t="shared" si="0"/>
        <v>60.75</v>
      </c>
      <c r="I13" s="50">
        <f t="shared" si="1"/>
        <v>30.375</v>
      </c>
      <c r="J13" s="50">
        <v>15.64</v>
      </c>
      <c r="K13" s="50">
        <v>33.36</v>
      </c>
      <c r="L13" s="50">
        <v>34.58</v>
      </c>
      <c r="M13" s="50">
        <f t="shared" si="2"/>
        <v>83.58</v>
      </c>
      <c r="N13" s="50">
        <f t="shared" si="3"/>
        <v>41.79</v>
      </c>
      <c r="O13" s="50">
        <f t="shared" si="4"/>
        <v>72.165</v>
      </c>
      <c r="P13" s="48">
        <f t="shared" si="5"/>
        <v>10</v>
      </c>
      <c r="Q13" s="48"/>
      <c r="R13" s="48">
        <v>10</v>
      </c>
      <c r="S13" s="48">
        <v>16</v>
      </c>
    </row>
    <row r="14" s="47" customFormat="1" ht="24" customHeight="1" spans="1:19">
      <c r="A14" s="48">
        <v>6</v>
      </c>
      <c r="B14" s="49" t="s">
        <v>724</v>
      </c>
      <c r="C14" s="48" t="s">
        <v>20</v>
      </c>
      <c r="D14" s="12" t="s">
        <v>305</v>
      </c>
      <c r="E14" s="12" t="s">
        <v>740</v>
      </c>
      <c r="F14" s="48">
        <v>127</v>
      </c>
      <c r="G14" s="48">
        <v>6</v>
      </c>
      <c r="H14" s="50">
        <f t="shared" si="0"/>
        <v>63.5</v>
      </c>
      <c r="I14" s="50">
        <f t="shared" si="1"/>
        <v>31.75</v>
      </c>
      <c r="J14" s="50">
        <v>13.2</v>
      </c>
      <c r="K14" s="50">
        <v>32.4</v>
      </c>
      <c r="L14" s="50">
        <v>35</v>
      </c>
      <c r="M14" s="50">
        <f t="shared" si="2"/>
        <v>80.6</v>
      </c>
      <c r="N14" s="50">
        <f t="shared" si="3"/>
        <v>40.3</v>
      </c>
      <c r="O14" s="50">
        <f t="shared" si="4"/>
        <v>72.05</v>
      </c>
      <c r="P14" s="48">
        <f t="shared" si="5"/>
        <v>11</v>
      </c>
      <c r="Q14" s="48"/>
      <c r="R14" s="48">
        <v>7</v>
      </c>
      <c r="S14" s="48">
        <v>8</v>
      </c>
    </row>
    <row r="15" s="47" customFormat="1" ht="24" customHeight="1" spans="1:19">
      <c r="A15" s="48">
        <v>11</v>
      </c>
      <c r="B15" s="49" t="s">
        <v>724</v>
      </c>
      <c r="C15" s="48" t="s">
        <v>20</v>
      </c>
      <c r="D15" s="12" t="s">
        <v>299</v>
      </c>
      <c r="E15" s="12" t="s">
        <v>741</v>
      </c>
      <c r="F15" s="48">
        <v>122</v>
      </c>
      <c r="G15" s="48">
        <v>11</v>
      </c>
      <c r="H15" s="50">
        <f t="shared" si="0"/>
        <v>61</v>
      </c>
      <c r="I15" s="50">
        <f t="shared" si="1"/>
        <v>30.5</v>
      </c>
      <c r="J15" s="50">
        <v>16.46</v>
      </c>
      <c r="K15" s="50">
        <v>33.76</v>
      </c>
      <c r="L15" s="50">
        <v>32.48</v>
      </c>
      <c r="M15" s="50">
        <f t="shared" si="2"/>
        <v>82.7</v>
      </c>
      <c r="N15" s="50">
        <f t="shared" si="3"/>
        <v>41.35</v>
      </c>
      <c r="O15" s="50">
        <f t="shared" si="4"/>
        <v>71.85</v>
      </c>
      <c r="P15" s="48">
        <f t="shared" si="5"/>
        <v>12</v>
      </c>
      <c r="Q15" s="48"/>
      <c r="R15" s="48">
        <v>14</v>
      </c>
      <c r="S15" s="48">
        <v>5</v>
      </c>
    </row>
    <row r="16" s="47" customFormat="1" ht="24" customHeight="1" spans="1:19">
      <c r="A16" s="48">
        <v>3</v>
      </c>
      <c r="B16" s="49" t="s">
        <v>724</v>
      </c>
      <c r="C16" s="48" t="s">
        <v>20</v>
      </c>
      <c r="D16" s="12" t="s">
        <v>742</v>
      </c>
      <c r="E16" s="12" t="s">
        <v>743</v>
      </c>
      <c r="F16" s="48">
        <v>136</v>
      </c>
      <c r="G16" s="48">
        <v>3</v>
      </c>
      <c r="H16" s="50">
        <f t="shared" si="0"/>
        <v>68</v>
      </c>
      <c r="I16" s="50">
        <f t="shared" si="1"/>
        <v>34</v>
      </c>
      <c r="J16" s="50">
        <v>16.28</v>
      </c>
      <c r="K16" s="50">
        <v>27.32</v>
      </c>
      <c r="L16" s="50">
        <v>30.24</v>
      </c>
      <c r="M16" s="50">
        <f t="shared" si="2"/>
        <v>73.84</v>
      </c>
      <c r="N16" s="50">
        <f t="shared" si="3"/>
        <v>36.92</v>
      </c>
      <c r="O16" s="50">
        <f t="shared" si="4"/>
        <v>70.92</v>
      </c>
      <c r="P16" s="48">
        <f t="shared" si="5"/>
        <v>13</v>
      </c>
      <c r="Q16" s="48"/>
      <c r="R16" s="48">
        <v>6</v>
      </c>
      <c r="S16" s="48">
        <v>4</v>
      </c>
    </row>
    <row r="17" s="47" customFormat="1" ht="24" customHeight="1" spans="1:19">
      <c r="A17" s="48">
        <v>4</v>
      </c>
      <c r="B17" s="49" t="s">
        <v>724</v>
      </c>
      <c r="C17" s="48" t="s">
        <v>20</v>
      </c>
      <c r="D17" s="12" t="s">
        <v>127</v>
      </c>
      <c r="E17" s="12" t="s">
        <v>744</v>
      </c>
      <c r="F17" s="48">
        <v>133</v>
      </c>
      <c r="G17" s="48">
        <v>4</v>
      </c>
      <c r="H17" s="50">
        <f t="shared" si="0"/>
        <v>66.5</v>
      </c>
      <c r="I17" s="50">
        <f t="shared" si="1"/>
        <v>33.25</v>
      </c>
      <c r="J17" s="50">
        <v>16.5</v>
      </c>
      <c r="K17" s="50">
        <v>32.2</v>
      </c>
      <c r="L17" s="50">
        <v>26.16</v>
      </c>
      <c r="M17" s="50">
        <f t="shared" si="2"/>
        <v>74.86</v>
      </c>
      <c r="N17" s="50">
        <f t="shared" si="3"/>
        <v>37.43</v>
      </c>
      <c r="O17" s="50">
        <f t="shared" si="4"/>
        <v>70.68</v>
      </c>
      <c r="P17" s="48">
        <f t="shared" si="5"/>
        <v>14</v>
      </c>
      <c r="Q17" s="48"/>
      <c r="R17" s="48">
        <v>16</v>
      </c>
      <c r="S17" s="48">
        <v>21</v>
      </c>
    </row>
    <row r="18" s="47" customFormat="1" ht="24" customHeight="1" spans="1:19">
      <c r="A18" s="48">
        <v>16</v>
      </c>
      <c r="B18" s="49" t="s">
        <v>724</v>
      </c>
      <c r="C18" s="48" t="s">
        <v>20</v>
      </c>
      <c r="D18" s="12" t="s">
        <v>745</v>
      </c>
      <c r="E18" s="12" t="s">
        <v>746</v>
      </c>
      <c r="F18" s="48">
        <v>116.5</v>
      </c>
      <c r="G18" s="48">
        <v>16</v>
      </c>
      <c r="H18" s="50">
        <f t="shared" si="0"/>
        <v>58.25</v>
      </c>
      <c r="I18" s="50">
        <f t="shared" si="1"/>
        <v>29.125</v>
      </c>
      <c r="J18" s="50">
        <v>14.12</v>
      </c>
      <c r="K18" s="50">
        <v>34.32</v>
      </c>
      <c r="L18" s="50">
        <v>33.12</v>
      </c>
      <c r="M18" s="50">
        <f t="shared" si="2"/>
        <v>81.56</v>
      </c>
      <c r="N18" s="50">
        <f t="shared" si="3"/>
        <v>40.78</v>
      </c>
      <c r="O18" s="50">
        <f t="shared" si="4"/>
        <v>69.905</v>
      </c>
      <c r="P18" s="48">
        <f t="shared" si="5"/>
        <v>15</v>
      </c>
      <c r="Q18" s="48"/>
      <c r="R18" s="48">
        <v>13</v>
      </c>
      <c r="S18" s="48">
        <v>18</v>
      </c>
    </row>
    <row r="19" s="47" customFormat="1" ht="24" customHeight="1" spans="1:19">
      <c r="A19" s="48">
        <v>21</v>
      </c>
      <c r="B19" s="49" t="s">
        <v>724</v>
      </c>
      <c r="C19" s="48" t="s">
        <v>20</v>
      </c>
      <c r="D19" s="12" t="s">
        <v>747</v>
      </c>
      <c r="E19" s="12" t="s">
        <v>748</v>
      </c>
      <c r="F19" s="48">
        <v>105</v>
      </c>
      <c r="G19" s="48">
        <v>21</v>
      </c>
      <c r="H19" s="50">
        <f t="shared" si="0"/>
        <v>52.5</v>
      </c>
      <c r="I19" s="50">
        <f t="shared" si="1"/>
        <v>26.25</v>
      </c>
      <c r="J19" s="50">
        <v>15.94</v>
      </c>
      <c r="K19" s="50">
        <v>33.44</v>
      </c>
      <c r="L19" s="50">
        <v>34.44</v>
      </c>
      <c r="M19" s="50">
        <f t="shared" si="2"/>
        <v>83.82</v>
      </c>
      <c r="N19" s="50">
        <f t="shared" si="3"/>
        <v>41.91</v>
      </c>
      <c r="O19" s="50">
        <f t="shared" si="4"/>
        <v>68.16</v>
      </c>
      <c r="P19" s="48">
        <f t="shared" si="5"/>
        <v>16</v>
      </c>
      <c r="Q19" s="48"/>
      <c r="R19" s="48">
        <v>18</v>
      </c>
      <c r="S19" s="48">
        <v>17</v>
      </c>
    </row>
    <row r="20" s="47" customFormat="1" ht="24" customHeight="1" spans="1:19">
      <c r="A20" s="48">
        <v>10</v>
      </c>
      <c r="B20" s="49" t="s">
        <v>724</v>
      </c>
      <c r="C20" s="48" t="s">
        <v>20</v>
      </c>
      <c r="D20" s="12" t="s">
        <v>263</v>
      </c>
      <c r="E20" s="12" t="s">
        <v>749</v>
      </c>
      <c r="F20" s="48">
        <v>123</v>
      </c>
      <c r="G20" s="48">
        <v>10</v>
      </c>
      <c r="H20" s="50">
        <f t="shared" si="0"/>
        <v>61.5</v>
      </c>
      <c r="I20" s="50">
        <f t="shared" si="1"/>
        <v>30.75</v>
      </c>
      <c r="J20" s="50">
        <v>17.62</v>
      </c>
      <c r="K20" s="50">
        <v>28.48</v>
      </c>
      <c r="L20" s="50">
        <v>28.52</v>
      </c>
      <c r="M20" s="50">
        <f t="shared" si="2"/>
        <v>74.62</v>
      </c>
      <c r="N20" s="50">
        <f t="shared" si="3"/>
        <v>37.31</v>
      </c>
      <c r="O20" s="50">
        <f t="shared" si="4"/>
        <v>68.06</v>
      </c>
      <c r="P20" s="48">
        <f t="shared" si="5"/>
        <v>17</v>
      </c>
      <c r="Q20" s="48"/>
      <c r="R20" s="48">
        <v>2</v>
      </c>
      <c r="S20" s="48">
        <v>19</v>
      </c>
    </row>
    <row r="21" s="47" customFormat="1" ht="24" customHeight="1" spans="1:19">
      <c r="A21" s="48">
        <v>20</v>
      </c>
      <c r="B21" s="49" t="s">
        <v>724</v>
      </c>
      <c r="C21" s="48" t="s">
        <v>20</v>
      </c>
      <c r="D21" s="12" t="s">
        <v>266</v>
      </c>
      <c r="E21" s="12" t="s">
        <v>750</v>
      </c>
      <c r="F21" s="48">
        <v>105.5</v>
      </c>
      <c r="G21" s="48">
        <v>20</v>
      </c>
      <c r="H21" s="50">
        <f t="shared" si="0"/>
        <v>52.75</v>
      </c>
      <c r="I21" s="50">
        <f t="shared" si="1"/>
        <v>26.375</v>
      </c>
      <c r="J21" s="50">
        <v>17.54</v>
      </c>
      <c r="K21" s="50">
        <v>30.48</v>
      </c>
      <c r="L21" s="50">
        <v>34.76</v>
      </c>
      <c r="M21" s="50">
        <f t="shared" si="2"/>
        <v>82.78</v>
      </c>
      <c r="N21" s="50">
        <f t="shared" si="3"/>
        <v>41.39</v>
      </c>
      <c r="O21" s="50">
        <f t="shared" si="4"/>
        <v>67.765</v>
      </c>
      <c r="P21" s="48">
        <f t="shared" si="5"/>
        <v>18</v>
      </c>
      <c r="Q21" s="48"/>
      <c r="R21" s="48">
        <v>23</v>
      </c>
      <c r="S21" s="48">
        <v>15</v>
      </c>
    </row>
    <row r="22" s="47" customFormat="1" ht="24" customHeight="1" spans="1:19">
      <c r="A22" s="48">
        <v>13</v>
      </c>
      <c r="B22" s="49" t="s">
        <v>724</v>
      </c>
      <c r="C22" s="48" t="s">
        <v>20</v>
      </c>
      <c r="D22" s="12" t="s">
        <v>308</v>
      </c>
      <c r="E22" s="12" t="s">
        <v>751</v>
      </c>
      <c r="F22" s="48">
        <v>120</v>
      </c>
      <c r="G22" s="48">
        <v>13</v>
      </c>
      <c r="H22" s="50">
        <f t="shared" si="0"/>
        <v>60</v>
      </c>
      <c r="I22" s="50">
        <f t="shared" si="1"/>
        <v>30</v>
      </c>
      <c r="J22" s="50">
        <v>13.6</v>
      </c>
      <c r="K22" s="50">
        <v>26.96</v>
      </c>
      <c r="L22" s="50">
        <v>32.28</v>
      </c>
      <c r="M22" s="50">
        <f t="shared" si="2"/>
        <v>72.84</v>
      </c>
      <c r="N22" s="50">
        <f t="shared" si="3"/>
        <v>36.42</v>
      </c>
      <c r="O22" s="50">
        <f t="shared" si="4"/>
        <v>66.42</v>
      </c>
      <c r="P22" s="48">
        <f t="shared" si="5"/>
        <v>19</v>
      </c>
      <c r="Q22" s="48"/>
      <c r="R22" s="48">
        <v>3</v>
      </c>
      <c r="S22" s="48">
        <v>9</v>
      </c>
    </row>
    <row r="23" s="47" customFormat="1" ht="24" customHeight="1" spans="1:19">
      <c r="A23" s="48">
        <v>23</v>
      </c>
      <c r="B23" s="49" t="s">
        <v>724</v>
      </c>
      <c r="C23" s="48" t="s">
        <v>20</v>
      </c>
      <c r="D23" s="12" t="s">
        <v>752</v>
      </c>
      <c r="E23" s="12" t="s">
        <v>753</v>
      </c>
      <c r="F23" s="48">
        <v>102</v>
      </c>
      <c r="G23" s="48">
        <v>23</v>
      </c>
      <c r="H23" s="50">
        <f t="shared" si="0"/>
        <v>51</v>
      </c>
      <c r="I23" s="50">
        <f t="shared" si="1"/>
        <v>25.5</v>
      </c>
      <c r="J23" s="50">
        <v>16.36</v>
      </c>
      <c r="K23" s="50">
        <v>36.4</v>
      </c>
      <c r="L23" s="50">
        <v>26.92</v>
      </c>
      <c r="M23" s="50">
        <f t="shared" si="2"/>
        <v>79.68</v>
      </c>
      <c r="N23" s="50">
        <f t="shared" si="3"/>
        <v>39.84</v>
      </c>
      <c r="O23" s="50">
        <f t="shared" si="4"/>
        <v>65.34</v>
      </c>
      <c r="P23" s="48">
        <f t="shared" si="5"/>
        <v>20</v>
      </c>
      <c r="Q23" s="48"/>
      <c r="R23" s="48">
        <v>20</v>
      </c>
      <c r="S23" s="48">
        <v>10</v>
      </c>
    </row>
    <row r="24" s="47" customFormat="1" ht="24" customHeight="1" spans="1:19">
      <c r="A24" s="48">
        <v>19</v>
      </c>
      <c r="B24" s="49" t="s">
        <v>724</v>
      </c>
      <c r="C24" s="48" t="s">
        <v>20</v>
      </c>
      <c r="D24" s="12" t="s">
        <v>495</v>
      </c>
      <c r="E24" s="12" t="s">
        <v>754</v>
      </c>
      <c r="F24" s="48">
        <v>107</v>
      </c>
      <c r="G24" s="48">
        <v>19</v>
      </c>
      <c r="H24" s="50">
        <f t="shared" si="0"/>
        <v>53.5</v>
      </c>
      <c r="I24" s="50">
        <f t="shared" si="1"/>
        <v>26.75</v>
      </c>
      <c r="J24" s="50">
        <v>14.12</v>
      </c>
      <c r="K24" s="50">
        <v>29.92</v>
      </c>
      <c r="L24" s="50">
        <v>32.12</v>
      </c>
      <c r="M24" s="50">
        <f t="shared" si="2"/>
        <v>76.16</v>
      </c>
      <c r="N24" s="50">
        <f t="shared" si="3"/>
        <v>38.08</v>
      </c>
      <c r="O24" s="50">
        <f t="shared" si="4"/>
        <v>64.83</v>
      </c>
      <c r="P24" s="48">
        <f t="shared" si="5"/>
        <v>21</v>
      </c>
      <c r="Q24" s="48"/>
      <c r="R24" s="48">
        <v>1</v>
      </c>
      <c r="S24" s="48">
        <v>12</v>
      </c>
    </row>
    <row r="25" s="47" customFormat="1" ht="24" customHeight="1" spans="1:19">
      <c r="A25" s="48">
        <v>18</v>
      </c>
      <c r="B25" s="49" t="s">
        <v>724</v>
      </c>
      <c r="C25" s="48" t="s">
        <v>24</v>
      </c>
      <c r="D25" s="12" t="s">
        <v>755</v>
      </c>
      <c r="E25" s="12" t="s">
        <v>756</v>
      </c>
      <c r="F25" s="48">
        <v>108.5</v>
      </c>
      <c r="G25" s="48">
        <v>18</v>
      </c>
      <c r="H25" s="50">
        <f t="shared" si="0"/>
        <v>54.25</v>
      </c>
      <c r="I25" s="50">
        <f t="shared" si="1"/>
        <v>27.125</v>
      </c>
      <c r="J25" s="50">
        <v>16.08</v>
      </c>
      <c r="K25" s="50">
        <v>25.32</v>
      </c>
      <c r="L25" s="50">
        <v>31.48</v>
      </c>
      <c r="M25" s="50">
        <f t="shared" si="2"/>
        <v>72.88</v>
      </c>
      <c r="N25" s="50">
        <f t="shared" si="3"/>
        <v>36.44</v>
      </c>
      <c r="O25" s="50">
        <f t="shared" si="4"/>
        <v>63.565</v>
      </c>
      <c r="P25" s="48">
        <f t="shared" si="5"/>
        <v>22</v>
      </c>
      <c r="Q25" s="48"/>
      <c r="R25" s="48">
        <v>19</v>
      </c>
      <c r="S25" s="48">
        <v>1</v>
      </c>
    </row>
    <row r="26" s="47" customFormat="1" ht="24" customHeight="1" spans="1:19">
      <c r="A26" s="48">
        <v>22</v>
      </c>
      <c r="B26" s="49" t="s">
        <v>724</v>
      </c>
      <c r="C26" s="48" t="s">
        <v>24</v>
      </c>
      <c r="D26" s="12" t="s">
        <v>757</v>
      </c>
      <c r="E26" s="12" t="s">
        <v>758</v>
      </c>
      <c r="F26" s="48">
        <v>104.5</v>
      </c>
      <c r="G26" s="48">
        <v>22</v>
      </c>
      <c r="H26" s="50">
        <f t="shared" si="0"/>
        <v>52.25</v>
      </c>
      <c r="I26" s="50">
        <f t="shared" si="1"/>
        <v>26.125</v>
      </c>
      <c r="J26" s="50">
        <v>11.34</v>
      </c>
      <c r="K26" s="50">
        <v>28</v>
      </c>
      <c r="L26" s="50">
        <v>24</v>
      </c>
      <c r="M26" s="50">
        <f t="shared" si="2"/>
        <v>63.34</v>
      </c>
      <c r="N26" s="50">
        <f t="shared" si="3"/>
        <v>31.67</v>
      </c>
      <c r="O26" s="50">
        <f t="shared" si="4"/>
        <v>57.795</v>
      </c>
      <c r="P26" s="48">
        <f t="shared" si="5"/>
        <v>23</v>
      </c>
      <c r="Q26" s="48"/>
      <c r="R26" s="48">
        <v>12</v>
      </c>
      <c r="S26" s="48">
        <v>11</v>
      </c>
    </row>
    <row r="27" s="47" customFormat="1" spans="2:2">
      <c r="B27" s="51"/>
    </row>
  </sheetData>
  <mergeCells count="13">
    <mergeCell ref="A1:S1"/>
    <mergeCell ref="F2:I2"/>
    <mergeCell ref="J2:N2"/>
    <mergeCell ref="A2:A3"/>
    <mergeCell ref="B2:B3"/>
    <mergeCell ref="C2:C3"/>
    <mergeCell ref="D2:D3"/>
    <mergeCell ref="E2:E3"/>
    <mergeCell ref="O2:O3"/>
    <mergeCell ref="P2:P3"/>
    <mergeCell ref="Q2:Q3"/>
    <mergeCell ref="R2:R3"/>
    <mergeCell ref="S2:S3"/>
  </mergeCells>
  <printOptions horizontalCentered="1"/>
  <pageMargins left="0.15625" right="0.15625" top="0.786805555555556" bottom="0.786805555555556" header="0.511805555555556" footer="0.511805555555556"/>
  <pageSetup paperSize="9" scale="95" orientation="landscape"/>
  <headerFooter alignWithMargins="0"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zoomScale="85" zoomScaleNormal="85" workbookViewId="0">
      <selection activeCell="G18" sqref="G18"/>
    </sheetView>
  </sheetViews>
  <sheetFormatPr defaultColWidth="9.1047619047619" defaultRowHeight="15" outlineLevelRow="7"/>
  <cols>
    <col min="1" max="1" width="3.66666666666667" style="3" customWidth="1"/>
    <col min="2" max="2" width="13.552380952381" style="4" customWidth="1"/>
    <col min="3" max="3" width="4.66666666666667" style="3" customWidth="1"/>
    <col min="4" max="4" width="8" style="3" customWidth="1"/>
    <col min="5" max="5" width="24" style="3" customWidth="1"/>
    <col min="6" max="6" width="6.43809523809524" style="3" customWidth="1"/>
    <col min="7" max="7" width="5.43809523809524" style="3" customWidth="1"/>
    <col min="8" max="8" width="9.43809523809524" style="3" customWidth="1"/>
    <col min="9" max="9" width="9.1047619047619" style="3" customWidth="1"/>
    <col min="10" max="10" width="13.1047619047619" style="3" customWidth="1"/>
    <col min="11" max="11" width="13.8857142857143" style="3" customWidth="1"/>
    <col min="12" max="12" width="10.3333333333333" style="3" customWidth="1"/>
    <col min="13" max="13" width="5.66666666666667" style="3" customWidth="1"/>
    <col min="14" max="14" width="15" style="3" hidden="1" customWidth="1"/>
    <col min="15" max="15" width="6.88571428571429" style="3" customWidth="1"/>
    <col min="16" max="16" width="5.1047619047619" style="3" customWidth="1"/>
    <col min="17" max="16384" width="9.1047619047619" style="3"/>
  </cols>
  <sheetData>
    <row r="1" s="15" customFormat="1" ht="25.5" spans="1:16">
      <c r="A1" s="33" t="s">
        <v>516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="15" customFormat="1" ht="18" customHeight="1" spans="1:16">
      <c r="A2" s="17" t="s">
        <v>1</v>
      </c>
      <c r="B2" s="17" t="s">
        <v>759</v>
      </c>
      <c r="C2" s="17" t="s">
        <v>3</v>
      </c>
      <c r="D2" s="34" t="s">
        <v>4</v>
      </c>
      <c r="E2" s="34" t="s">
        <v>5</v>
      </c>
      <c r="F2" s="35" t="s">
        <v>517</v>
      </c>
      <c r="G2" s="35"/>
      <c r="H2" s="35"/>
      <c r="I2" s="35"/>
      <c r="J2" s="45" t="s">
        <v>518</v>
      </c>
      <c r="K2" s="46"/>
      <c r="L2" s="25" t="s">
        <v>8</v>
      </c>
      <c r="M2" s="25" t="s">
        <v>9</v>
      </c>
      <c r="N2" s="25" t="s">
        <v>134</v>
      </c>
      <c r="O2" s="38" t="s">
        <v>10</v>
      </c>
      <c r="P2" s="9" t="s">
        <v>12</v>
      </c>
    </row>
    <row r="3" s="15" customFormat="1" ht="38.1" customHeight="1" spans="1:16">
      <c r="A3" s="17"/>
      <c r="B3" s="36"/>
      <c r="C3" s="17"/>
      <c r="D3" s="37"/>
      <c r="E3" s="37"/>
      <c r="F3" s="17" t="s">
        <v>14</v>
      </c>
      <c r="G3" s="17" t="s">
        <v>9</v>
      </c>
      <c r="H3" s="17" t="s">
        <v>15</v>
      </c>
      <c r="I3" s="39" t="s">
        <v>16</v>
      </c>
      <c r="J3" s="8" t="s">
        <v>17</v>
      </c>
      <c r="K3" s="26" t="s">
        <v>18</v>
      </c>
      <c r="L3" s="25"/>
      <c r="M3" s="25"/>
      <c r="N3" s="25"/>
      <c r="O3" s="38"/>
      <c r="P3" s="11"/>
    </row>
    <row r="4" s="43" customFormat="1" ht="21.9" customHeight="1" spans="1:16">
      <c r="A4" s="7">
        <v>3</v>
      </c>
      <c r="B4" s="8" t="s">
        <v>760</v>
      </c>
      <c r="C4" s="7" t="s">
        <v>24</v>
      </c>
      <c r="D4" s="12" t="s">
        <v>596</v>
      </c>
      <c r="E4" s="12" t="s">
        <v>761</v>
      </c>
      <c r="F4" s="7">
        <v>106.5</v>
      </c>
      <c r="G4" s="7">
        <v>3</v>
      </c>
      <c r="H4" s="44">
        <f>F4/2</f>
        <v>53.25</v>
      </c>
      <c r="I4" s="44">
        <f>F4/4</f>
        <v>26.625</v>
      </c>
      <c r="J4" s="44">
        <v>61.6</v>
      </c>
      <c r="K4" s="44">
        <f>J4*0.5</f>
        <v>30.8</v>
      </c>
      <c r="L4" s="44">
        <f>I4+K4</f>
        <v>57.425</v>
      </c>
      <c r="M4" s="7">
        <v>1</v>
      </c>
      <c r="N4" s="7" t="s">
        <v>762</v>
      </c>
      <c r="O4" s="7"/>
      <c r="P4" s="7">
        <v>14</v>
      </c>
    </row>
    <row r="5" s="43" customFormat="1" ht="21.9" customHeight="1" spans="1:16">
      <c r="A5" s="7">
        <v>2</v>
      </c>
      <c r="B5" s="8" t="s">
        <v>760</v>
      </c>
      <c r="C5" s="7" t="s">
        <v>24</v>
      </c>
      <c r="D5" s="12" t="s">
        <v>763</v>
      </c>
      <c r="E5" s="12" t="s">
        <v>764</v>
      </c>
      <c r="F5" s="7">
        <v>110.5</v>
      </c>
      <c r="G5" s="7">
        <v>2</v>
      </c>
      <c r="H5" s="44">
        <f>F5/2</f>
        <v>55.25</v>
      </c>
      <c r="I5" s="44">
        <f>F5/4</f>
        <v>27.625</v>
      </c>
      <c r="J5" s="44">
        <v>53.2</v>
      </c>
      <c r="K5" s="44">
        <f>J5*0.5</f>
        <v>26.6</v>
      </c>
      <c r="L5" s="44">
        <f>I5+K5</f>
        <v>54.225</v>
      </c>
      <c r="M5" s="7">
        <v>2</v>
      </c>
      <c r="N5" s="7" t="s">
        <v>765</v>
      </c>
      <c r="O5" s="7"/>
      <c r="P5" s="7">
        <v>1</v>
      </c>
    </row>
    <row r="6" s="43" customFormat="1" ht="21.9" customHeight="1" spans="1:16">
      <c r="A6" s="7">
        <v>1</v>
      </c>
      <c r="B6" s="8" t="s">
        <v>760</v>
      </c>
      <c r="C6" s="7" t="s">
        <v>20</v>
      </c>
      <c r="D6" s="12" t="s">
        <v>766</v>
      </c>
      <c r="E6" s="12" t="s">
        <v>767</v>
      </c>
      <c r="F6" s="7">
        <v>121</v>
      </c>
      <c r="G6" s="7">
        <v>1</v>
      </c>
      <c r="H6" s="44">
        <f>F6/2</f>
        <v>60.5</v>
      </c>
      <c r="I6" s="44">
        <f>F6/4</f>
        <v>30.25</v>
      </c>
      <c r="J6" s="44"/>
      <c r="K6" s="44">
        <f>J6*0.5</f>
        <v>0</v>
      </c>
      <c r="L6" s="44">
        <f>I6+K6</f>
        <v>30.25</v>
      </c>
      <c r="M6" s="7">
        <v>3</v>
      </c>
      <c r="N6" s="7" t="s">
        <v>768</v>
      </c>
      <c r="O6" s="7" t="s">
        <v>114</v>
      </c>
      <c r="P6" s="7"/>
    </row>
    <row r="7" s="43" customFormat="1" ht="21.9" customHeight="1" spans="1:16">
      <c r="A7" s="7">
        <v>1</v>
      </c>
      <c r="B7" s="8" t="s">
        <v>769</v>
      </c>
      <c r="C7" s="7" t="s">
        <v>20</v>
      </c>
      <c r="D7" s="12" t="s">
        <v>506</v>
      </c>
      <c r="E7" s="12" t="s">
        <v>770</v>
      </c>
      <c r="F7" s="7">
        <v>106.5</v>
      </c>
      <c r="G7" s="7">
        <v>2</v>
      </c>
      <c r="H7" s="44">
        <f>F7/2</f>
        <v>53.25</v>
      </c>
      <c r="I7" s="44">
        <f>F7/4</f>
        <v>26.625</v>
      </c>
      <c r="J7" s="44">
        <v>91.2</v>
      </c>
      <c r="K7" s="44">
        <f>J7*0.5</f>
        <v>45.6</v>
      </c>
      <c r="L7" s="44">
        <f>I7+K7</f>
        <v>72.225</v>
      </c>
      <c r="M7" s="7">
        <v>1</v>
      </c>
      <c r="N7" s="7" t="s">
        <v>771</v>
      </c>
      <c r="O7" s="7"/>
      <c r="P7" s="7">
        <v>3</v>
      </c>
    </row>
    <row r="8" s="43" customFormat="1" ht="21.9" customHeight="1" spans="1:16">
      <c r="A8" s="7">
        <v>2</v>
      </c>
      <c r="B8" s="8" t="s">
        <v>769</v>
      </c>
      <c r="C8" s="7" t="s">
        <v>24</v>
      </c>
      <c r="D8" s="12" t="s">
        <v>772</v>
      </c>
      <c r="E8" s="12" t="s">
        <v>773</v>
      </c>
      <c r="F8" s="7">
        <v>87.5</v>
      </c>
      <c r="G8" s="7">
        <v>3</v>
      </c>
      <c r="H8" s="44">
        <f>F8/2</f>
        <v>43.75</v>
      </c>
      <c r="I8" s="44">
        <f>F8/4</f>
        <v>21.875</v>
      </c>
      <c r="J8" s="44"/>
      <c r="K8" s="44">
        <f>J8*0.5</f>
        <v>0</v>
      </c>
      <c r="L8" s="44">
        <f>I8+K8</f>
        <v>21.875</v>
      </c>
      <c r="M8" s="7">
        <v>2</v>
      </c>
      <c r="N8" s="7" t="s">
        <v>774</v>
      </c>
      <c r="O8" s="7" t="s">
        <v>114</v>
      </c>
      <c r="P8" s="7"/>
    </row>
  </sheetData>
  <mergeCells count="13">
    <mergeCell ref="A1:P1"/>
    <mergeCell ref="F2:I2"/>
    <mergeCell ref="J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</mergeCells>
  <printOptions horizontalCentered="1"/>
  <pageMargins left="0.354166666666667" right="0.235416666666667" top="0.984027777777778" bottom="0.984027777777778" header="0.511805555555556" footer="0.51180555555555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zoomScale="85" zoomScaleNormal="85" workbookViewId="0">
      <selection activeCell="G18" sqref="G18"/>
    </sheetView>
  </sheetViews>
  <sheetFormatPr defaultColWidth="9.1047619047619" defaultRowHeight="15"/>
  <cols>
    <col min="1" max="1" width="4.43809523809524" style="3" customWidth="1"/>
    <col min="2" max="2" width="13.3333333333333" style="4" customWidth="1"/>
    <col min="3" max="3" width="5.1047619047619" style="3" customWidth="1"/>
    <col min="4" max="4" width="8" style="3" customWidth="1"/>
    <col min="5" max="5" width="23" style="3" customWidth="1"/>
    <col min="6" max="6" width="6" style="3" customWidth="1"/>
    <col min="7" max="7" width="6.1047619047619" style="3" customWidth="1"/>
    <col min="8" max="8" width="9.1047619047619" style="3" customWidth="1"/>
    <col min="9" max="9" width="9.55238095238095" style="3" customWidth="1"/>
    <col min="10" max="10" width="10.4380952380952" style="3" customWidth="1"/>
    <col min="11" max="11" width="12.8857142857143" style="3" customWidth="1"/>
    <col min="12" max="12" width="10.3333333333333" style="3" customWidth="1"/>
    <col min="13" max="13" width="5.1047619047619" style="3" customWidth="1"/>
    <col min="14" max="14" width="7.33333333333333" style="3" customWidth="1"/>
    <col min="15" max="16" width="5.88571428571429" style="3" customWidth="1"/>
    <col min="17" max="17" width="18.8857142857143" style="3" hidden="1" customWidth="1"/>
    <col min="18" max="16384" width="9.1047619047619" style="3"/>
  </cols>
  <sheetData>
    <row r="1" s="1" customFormat="1" ht="24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18.9" customHeight="1" spans="1:17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7" t="s">
        <v>6</v>
      </c>
      <c r="G2" s="10"/>
      <c r="H2" s="10"/>
      <c r="I2" s="10"/>
      <c r="J2" s="7" t="s">
        <v>7</v>
      </c>
      <c r="K2" s="7"/>
      <c r="L2" s="7" t="s">
        <v>8</v>
      </c>
      <c r="M2" s="7" t="s">
        <v>9</v>
      </c>
      <c r="N2" s="7" t="s">
        <v>10</v>
      </c>
      <c r="O2" s="7" t="s">
        <v>11</v>
      </c>
      <c r="P2" s="7" t="s">
        <v>12</v>
      </c>
      <c r="Q2" s="7" t="s">
        <v>13</v>
      </c>
    </row>
    <row r="3" s="2" customFormat="1" ht="28.5" spans="1:17">
      <c r="A3" s="7"/>
      <c r="B3" s="8"/>
      <c r="C3" s="7"/>
      <c r="D3" s="11"/>
      <c r="E3" s="11"/>
      <c r="F3" s="7" t="s">
        <v>14</v>
      </c>
      <c r="G3" s="7" t="s">
        <v>9</v>
      </c>
      <c r="H3" s="7" t="s">
        <v>15</v>
      </c>
      <c r="I3" s="7" t="s">
        <v>16</v>
      </c>
      <c r="J3" s="7" t="s">
        <v>17</v>
      </c>
      <c r="K3" s="7" t="s">
        <v>18</v>
      </c>
      <c r="L3" s="7"/>
      <c r="M3" s="7"/>
      <c r="N3" s="7"/>
      <c r="O3" s="7"/>
      <c r="P3" s="7"/>
      <c r="Q3" s="10"/>
    </row>
    <row r="4" ht="27.9" customHeight="1" spans="1:17">
      <c r="A4" s="12">
        <v>1</v>
      </c>
      <c r="B4" s="13" t="s">
        <v>44</v>
      </c>
      <c r="C4" s="12" t="s">
        <v>24</v>
      </c>
      <c r="D4" s="12" t="s">
        <v>45</v>
      </c>
      <c r="E4" s="12" t="s">
        <v>46</v>
      </c>
      <c r="F4" s="12">
        <v>87</v>
      </c>
      <c r="G4" s="12">
        <v>1</v>
      </c>
      <c r="H4" s="14">
        <f t="shared" ref="H4:H10" si="0">F4/2</f>
        <v>43.5</v>
      </c>
      <c r="I4" s="14">
        <f t="shared" ref="I4:I10" si="1">F4/4</f>
        <v>21.75</v>
      </c>
      <c r="J4" s="14">
        <v>86.68</v>
      </c>
      <c r="K4" s="14">
        <f t="shared" ref="K4:K10" si="2">J4*0.5</f>
        <v>43.34</v>
      </c>
      <c r="L4" s="14">
        <f t="shared" ref="L4:L10" si="3">I4+K4</f>
        <v>65.09</v>
      </c>
      <c r="M4" s="12">
        <f t="shared" ref="M4:M10" si="4">RANK(L4,L$4:L$20)</f>
        <v>1</v>
      </c>
      <c r="N4" s="12"/>
      <c r="O4" s="12"/>
      <c r="P4" s="12">
        <v>10</v>
      </c>
      <c r="Q4" s="12" t="s">
        <v>47</v>
      </c>
    </row>
    <row r="5" ht="27.9" customHeight="1" spans="1:17">
      <c r="A5" s="12">
        <v>2</v>
      </c>
      <c r="B5" s="13" t="s">
        <v>44</v>
      </c>
      <c r="C5" s="12" t="s">
        <v>24</v>
      </c>
      <c r="D5" s="12" t="s">
        <v>48</v>
      </c>
      <c r="E5" s="12" t="s">
        <v>49</v>
      </c>
      <c r="F5" s="12">
        <v>76</v>
      </c>
      <c r="G5" s="12">
        <v>4</v>
      </c>
      <c r="H5" s="14">
        <f t="shared" si="0"/>
        <v>38</v>
      </c>
      <c r="I5" s="14">
        <f t="shared" si="1"/>
        <v>19</v>
      </c>
      <c r="J5" s="14">
        <v>80.07</v>
      </c>
      <c r="K5" s="14">
        <f t="shared" si="2"/>
        <v>40.035</v>
      </c>
      <c r="L5" s="14">
        <f t="shared" si="3"/>
        <v>59.035</v>
      </c>
      <c r="M5" s="12">
        <f t="shared" si="4"/>
        <v>2</v>
      </c>
      <c r="N5" s="12" t="s">
        <v>30</v>
      </c>
      <c r="O5" s="12"/>
      <c r="P5" s="12">
        <v>14</v>
      </c>
      <c r="Q5" s="12" t="s">
        <v>50</v>
      </c>
    </row>
    <row r="6" ht="27.9" customHeight="1" spans="1:17">
      <c r="A6" s="12">
        <v>4</v>
      </c>
      <c r="B6" s="13" t="s">
        <v>44</v>
      </c>
      <c r="C6" s="12" t="s">
        <v>24</v>
      </c>
      <c r="D6" s="12" t="s">
        <v>51</v>
      </c>
      <c r="E6" s="12" t="s">
        <v>52</v>
      </c>
      <c r="F6" s="12">
        <v>71</v>
      </c>
      <c r="G6" s="12">
        <v>6</v>
      </c>
      <c r="H6" s="14">
        <f t="shared" si="0"/>
        <v>35.5</v>
      </c>
      <c r="I6" s="14">
        <f t="shared" si="1"/>
        <v>17.75</v>
      </c>
      <c r="J6" s="14">
        <v>80.41</v>
      </c>
      <c r="K6" s="14">
        <f t="shared" si="2"/>
        <v>40.205</v>
      </c>
      <c r="L6" s="14">
        <f t="shared" si="3"/>
        <v>57.955</v>
      </c>
      <c r="M6" s="12">
        <f t="shared" si="4"/>
        <v>3</v>
      </c>
      <c r="N6" s="12" t="s">
        <v>30</v>
      </c>
      <c r="O6" s="12"/>
      <c r="P6" s="12">
        <v>12</v>
      </c>
      <c r="Q6" s="12" t="s">
        <v>53</v>
      </c>
    </row>
    <row r="7" ht="27.9" customHeight="1" spans="1:17">
      <c r="A7" s="12">
        <v>6</v>
      </c>
      <c r="B7" s="13" t="s">
        <v>44</v>
      </c>
      <c r="C7" s="12" t="s">
        <v>24</v>
      </c>
      <c r="D7" s="12" t="s">
        <v>54</v>
      </c>
      <c r="E7" s="12" t="s">
        <v>55</v>
      </c>
      <c r="F7" s="12">
        <v>67</v>
      </c>
      <c r="G7" s="12">
        <v>8</v>
      </c>
      <c r="H7" s="14">
        <f t="shared" si="0"/>
        <v>33.5</v>
      </c>
      <c r="I7" s="14">
        <f t="shared" si="1"/>
        <v>16.75</v>
      </c>
      <c r="J7" s="14">
        <v>73.61</v>
      </c>
      <c r="K7" s="14">
        <f t="shared" si="2"/>
        <v>36.805</v>
      </c>
      <c r="L7" s="14">
        <f t="shared" si="3"/>
        <v>53.555</v>
      </c>
      <c r="M7" s="12">
        <f t="shared" si="4"/>
        <v>4</v>
      </c>
      <c r="N7" s="12" t="s">
        <v>30</v>
      </c>
      <c r="O7" s="12"/>
      <c r="P7" s="12">
        <v>9</v>
      </c>
      <c r="Q7" s="12" t="s">
        <v>56</v>
      </c>
    </row>
    <row r="8" ht="27.9" customHeight="1" spans="1:17">
      <c r="A8" s="12">
        <v>7</v>
      </c>
      <c r="B8" s="13" t="s">
        <v>44</v>
      </c>
      <c r="C8" s="12" t="s">
        <v>24</v>
      </c>
      <c r="D8" s="12" t="s">
        <v>57</v>
      </c>
      <c r="E8" s="12" t="s">
        <v>58</v>
      </c>
      <c r="F8" s="12">
        <v>66</v>
      </c>
      <c r="G8" s="12">
        <v>9</v>
      </c>
      <c r="H8" s="14">
        <f t="shared" si="0"/>
        <v>33</v>
      </c>
      <c r="I8" s="14">
        <f t="shared" si="1"/>
        <v>16.5</v>
      </c>
      <c r="J8" s="14">
        <v>73.06</v>
      </c>
      <c r="K8" s="14">
        <f t="shared" si="2"/>
        <v>36.53</v>
      </c>
      <c r="L8" s="14">
        <f t="shared" si="3"/>
        <v>53.03</v>
      </c>
      <c r="M8" s="12">
        <f t="shared" si="4"/>
        <v>5</v>
      </c>
      <c r="N8" s="12" t="s">
        <v>30</v>
      </c>
      <c r="O8" s="12"/>
      <c r="P8" s="12">
        <v>13</v>
      </c>
      <c r="Q8" s="12" t="s">
        <v>59</v>
      </c>
    </row>
    <row r="9" ht="27.9" customHeight="1" spans="1:17">
      <c r="A9" s="12">
        <v>3</v>
      </c>
      <c r="B9" s="13" t="s">
        <v>44</v>
      </c>
      <c r="C9" s="12" t="s">
        <v>24</v>
      </c>
      <c r="D9" s="12" t="s">
        <v>60</v>
      </c>
      <c r="E9" s="12" t="s">
        <v>61</v>
      </c>
      <c r="F9" s="12">
        <v>74.5</v>
      </c>
      <c r="G9" s="12">
        <v>5</v>
      </c>
      <c r="H9" s="14">
        <f t="shared" si="0"/>
        <v>37.25</v>
      </c>
      <c r="I9" s="14">
        <f t="shared" si="1"/>
        <v>18.625</v>
      </c>
      <c r="J9" s="14">
        <v>66.9</v>
      </c>
      <c r="K9" s="14">
        <f t="shared" si="2"/>
        <v>33.45</v>
      </c>
      <c r="L9" s="14">
        <f t="shared" si="3"/>
        <v>52.075</v>
      </c>
      <c r="M9" s="12">
        <f t="shared" si="4"/>
        <v>6</v>
      </c>
      <c r="N9" s="12" t="s">
        <v>30</v>
      </c>
      <c r="O9" s="12"/>
      <c r="P9" s="12">
        <v>11</v>
      </c>
      <c r="Q9" s="12" t="s">
        <v>62</v>
      </c>
    </row>
    <row r="10" ht="27.9" customHeight="1" spans="1:17">
      <c r="A10" s="12">
        <v>5</v>
      </c>
      <c r="B10" s="13" t="s">
        <v>44</v>
      </c>
      <c r="C10" s="12" t="s">
        <v>24</v>
      </c>
      <c r="D10" s="12" t="s">
        <v>63</v>
      </c>
      <c r="E10" s="12" t="s">
        <v>64</v>
      </c>
      <c r="F10" s="12">
        <v>67.5</v>
      </c>
      <c r="G10" s="12">
        <v>7</v>
      </c>
      <c r="H10" s="14">
        <f t="shared" si="0"/>
        <v>33.75</v>
      </c>
      <c r="I10" s="14">
        <f t="shared" si="1"/>
        <v>16.875</v>
      </c>
      <c r="J10" s="14">
        <v>62.72</v>
      </c>
      <c r="K10" s="14">
        <f t="shared" si="2"/>
        <v>31.36</v>
      </c>
      <c r="L10" s="14">
        <f t="shared" si="3"/>
        <v>48.235</v>
      </c>
      <c r="M10" s="12">
        <f t="shared" si="4"/>
        <v>7</v>
      </c>
      <c r="N10" s="12" t="s">
        <v>30</v>
      </c>
      <c r="O10" s="12"/>
      <c r="P10" s="12">
        <v>8</v>
      </c>
      <c r="Q10" s="12" t="s">
        <v>65</v>
      </c>
    </row>
  </sheetData>
  <mergeCells count="14">
    <mergeCell ref="A1:Q1"/>
    <mergeCell ref="F2:I2"/>
    <mergeCell ref="J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  <mergeCell ref="Q2:Q3"/>
  </mergeCells>
  <printOptions horizontalCentered="1"/>
  <pageMargins left="0.15625" right="0.15625" top="0.786805555555556" bottom="0.786805555555556" header="0.511805555555556" footer="0.511805555555556"/>
  <pageSetup paperSize="9" orientation="landscape"/>
  <headerFooter alignWithMargins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zoomScale="85" zoomScaleNormal="85" workbookViewId="0">
      <selection activeCell="G18" sqref="G18"/>
    </sheetView>
  </sheetViews>
  <sheetFormatPr defaultColWidth="9.1047619047619" defaultRowHeight="15"/>
  <cols>
    <col min="1" max="1" width="3.66666666666667" style="3" customWidth="1"/>
    <col min="2" max="2" width="13.552380952381" style="4" customWidth="1"/>
    <col min="3" max="3" width="4.66666666666667" style="3" customWidth="1"/>
    <col min="4" max="4" width="8" style="3" customWidth="1"/>
    <col min="5" max="5" width="24" style="3" customWidth="1"/>
    <col min="6" max="6" width="6.43809523809524" style="3" customWidth="1"/>
    <col min="7" max="7" width="5.43809523809524" style="3" customWidth="1"/>
    <col min="8" max="8" width="9.43809523809524" style="3" customWidth="1"/>
    <col min="9" max="9" width="9.1047619047619" style="3" customWidth="1"/>
    <col min="10" max="10" width="13.1047619047619" style="3" customWidth="1"/>
    <col min="11" max="11" width="13.8857142857143" style="3" customWidth="1"/>
    <col min="12" max="12" width="10.3333333333333" style="3" customWidth="1"/>
    <col min="13" max="13" width="5.66666666666667" style="3" customWidth="1"/>
    <col min="14" max="14" width="15" style="3" hidden="1" customWidth="1"/>
    <col min="15" max="15" width="6.88571428571429" style="3" customWidth="1"/>
    <col min="16" max="16" width="5.1047619047619" style="3" customWidth="1"/>
    <col min="17" max="16384" width="9.1047619047619" style="3"/>
  </cols>
  <sheetData>
    <row r="1" s="15" customFormat="1" ht="25.5" spans="1:16">
      <c r="A1" s="33" t="s">
        <v>516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="15" customFormat="1" ht="18" customHeight="1" spans="1:16">
      <c r="A2" s="17" t="s">
        <v>1</v>
      </c>
      <c r="B2" s="17" t="s">
        <v>759</v>
      </c>
      <c r="C2" s="17" t="s">
        <v>3</v>
      </c>
      <c r="D2" s="34" t="s">
        <v>4</v>
      </c>
      <c r="E2" s="34" t="s">
        <v>5</v>
      </c>
      <c r="F2" s="35" t="s">
        <v>517</v>
      </c>
      <c r="G2" s="35"/>
      <c r="H2" s="35"/>
      <c r="I2" s="35"/>
      <c r="J2" s="45" t="s">
        <v>518</v>
      </c>
      <c r="K2" s="46"/>
      <c r="L2" s="25" t="s">
        <v>8</v>
      </c>
      <c r="M2" s="25" t="s">
        <v>9</v>
      </c>
      <c r="N2" s="25" t="s">
        <v>134</v>
      </c>
      <c r="O2" s="38" t="s">
        <v>10</v>
      </c>
      <c r="P2" s="9" t="s">
        <v>12</v>
      </c>
    </row>
    <row r="3" s="15" customFormat="1" ht="38.1" customHeight="1" spans="1:16">
      <c r="A3" s="17"/>
      <c r="B3" s="36"/>
      <c r="C3" s="17"/>
      <c r="D3" s="37"/>
      <c r="E3" s="37"/>
      <c r="F3" s="17" t="s">
        <v>14</v>
      </c>
      <c r="G3" s="17" t="s">
        <v>9</v>
      </c>
      <c r="H3" s="17" t="s">
        <v>15</v>
      </c>
      <c r="I3" s="39" t="s">
        <v>16</v>
      </c>
      <c r="J3" s="8" t="s">
        <v>17</v>
      </c>
      <c r="K3" s="26" t="s">
        <v>18</v>
      </c>
      <c r="L3" s="25"/>
      <c r="M3" s="25"/>
      <c r="N3" s="25"/>
      <c r="O3" s="38"/>
      <c r="P3" s="11"/>
    </row>
    <row r="4" s="43" customFormat="1" ht="21.9" customHeight="1" spans="1:16">
      <c r="A4" s="7">
        <v>1</v>
      </c>
      <c r="B4" s="8" t="s">
        <v>775</v>
      </c>
      <c r="C4" s="7" t="s">
        <v>20</v>
      </c>
      <c r="D4" s="12" t="s">
        <v>776</v>
      </c>
      <c r="E4" s="12" t="s">
        <v>777</v>
      </c>
      <c r="F4" s="7">
        <v>132.5</v>
      </c>
      <c r="G4" s="7">
        <v>1</v>
      </c>
      <c r="H4" s="44">
        <f t="shared" ref="H4:H11" si="0">F4/2</f>
        <v>66.25</v>
      </c>
      <c r="I4" s="44">
        <f t="shared" ref="I4:I11" si="1">F4/4</f>
        <v>33.125</v>
      </c>
      <c r="J4" s="44">
        <v>91.8</v>
      </c>
      <c r="K4" s="44">
        <f t="shared" ref="K4:K11" si="2">J4*0.5</f>
        <v>45.9</v>
      </c>
      <c r="L4" s="44">
        <f t="shared" ref="L4:L11" si="3">I4+K4</f>
        <v>79.025</v>
      </c>
      <c r="M4" s="7">
        <f t="shared" ref="M4:M11" si="4">RANK(L4,L$4:L$21)</f>
        <v>1</v>
      </c>
      <c r="N4" s="7" t="s">
        <v>778</v>
      </c>
      <c r="O4" s="7"/>
      <c r="P4" s="7">
        <v>7</v>
      </c>
    </row>
    <row r="5" s="43" customFormat="1" ht="21.9" customHeight="1" spans="1:16">
      <c r="A5" s="7">
        <v>3</v>
      </c>
      <c r="B5" s="8" t="s">
        <v>775</v>
      </c>
      <c r="C5" s="7" t="s">
        <v>20</v>
      </c>
      <c r="D5" s="12" t="s">
        <v>779</v>
      </c>
      <c r="E5" s="12" t="s">
        <v>780</v>
      </c>
      <c r="F5" s="7">
        <v>127</v>
      </c>
      <c r="G5" s="7">
        <v>3</v>
      </c>
      <c r="H5" s="44">
        <f t="shared" si="0"/>
        <v>63.5</v>
      </c>
      <c r="I5" s="44">
        <f t="shared" si="1"/>
        <v>31.75</v>
      </c>
      <c r="J5" s="44">
        <v>83.8</v>
      </c>
      <c r="K5" s="44">
        <f t="shared" si="2"/>
        <v>41.9</v>
      </c>
      <c r="L5" s="44">
        <f t="shared" si="3"/>
        <v>73.65</v>
      </c>
      <c r="M5" s="7">
        <f t="shared" si="4"/>
        <v>2</v>
      </c>
      <c r="N5" s="7" t="s">
        <v>781</v>
      </c>
      <c r="O5" s="7"/>
      <c r="P5" s="7">
        <v>2</v>
      </c>
    </row>
    <row r="6" s="43" customFormat="1" ht="21.9" customHeight="1" spans="1:16">
      <c r="A6" s="7">
        <v>4</v>
      </c>
      <c r="B6" s="8" t="s">
        <v>775</v>
      </c>
      <c r="C6" s="7" t="s">
        <v>24</v>
      </c>
      <c r="D6" s="12" t="s">
        <v>782</v>
      </c>
      <c r="E6" s="12" t="s">
        <v>783</v>
      </c>
      <c r="F6" s="7">
        <v>123</v>
      </c>
      <c r="G6" s="7">
        <v>4</v>
      </c>
      <c r="H6" s="44">
        <f t="shared" si="0"/>
        <v>61.5</v>
      </c>
      <c r="I6" s="44">
        <f t="shared" si="1"/>
        <v>30.75</v>
      </c>
      <c r="J6" s="44">
        <v>79.8</v>
      </c>
      <c r="K6" s="44">
        <f t="shared" si="2"/>
        <v>39.9</v>
      </c>
      <c r="L6" s="44">
        <f t="shared" si="3"/>
        <v>70.65</v>
      </c>
      <c r="M6" s="7">
        <f t="shared" si="4"/>
        <v>3</v>
      </c>
      <c r="N6" s="7" t="s">
        <v>784</v>
      </c>
      <c r="O6" s="7"/>
      <c r="P6" s="7">
        <v>10</v>
      </c>
    </row>
    <row r="7" s="43" customFormat="1" ht="21.9" customHeight="1" spans="1:16">
      <c r="A7" s="7">
        <v>2</v>
      </c>
      <c r="B7" s="8" t="s">
        <v>775</v>
      </c>
      <c r="C7" s="7" t="s">
        <v>20</v>
      </c>
      <c r="D7" s="12" t="s">
        <v>785</v>
      </c>
      <c r="E7" s="12" t="s">
        <v>786</v>
      </c>
      <c r="F7" s="7">
        <v>128.5</v>
      </c>
      <c r="G7" s="7">
        <v>2</v>
      </c>
      <c r="H7" s="44">
        <f t="shared" si="0"/>
        <v>64.25</v>
      </c>
      <c r="I7" s="44">
        <f t="shared" si="1"/>
        <v>32.125</v>
      </c>
      <c r="J7" s="44">
        <v>73.2</v>
      </c>
      <c r="K7" s="44">
        <f t="shared" si="2"/>
        <v>36.6</v>
      </c>
      <c r="L7" s="44">
        <f t="shared" si="3"/>
        <v>68.725</v>
      </c>
      <c r="M7" s="7">
        <f t="shared" si="4"/>
        <v>4</v>
      </c>
      <c r="N7" s="7" t="s">
        <v>787</v>
      </c>
      <c r="O7" s="7"/>
      <c r="P7" s="7">
        <v>12</v>
      </c>
    </row>
    <row r="8" s="43" customFormat="1" ht="21.9" customHeight="1" spans="1:16">
      <c r="A8" s="7">
        <v>6</v>
      </c>
      <c r="B8" s="8" t="s">
        <v>775</v>
      </c>
      <c r="C8" s="7" t="s">
        <v>20</v>
      </c>
      <c r="D8" s="12" t="s">
        <v>509</v>
      </c>
      <c r="E8" s="12" t="s">
        <v>788</v>
      </c>
      <c r="F8" s="7">
        <v>97</v>
      </c>
      <c r="G8" s="7">
        <v>6</v>
      </c>
      <c r="H8" s="44">
        <f t="shared" si="0"/>
        <v>48.5</v>
      </c>
      <c r="I8" s="44">
        <f t="shared" si="1"/>
        <v>24.25</v>
      </c>
      <c r="J8" s="44">
        <v>80.4</v>
      </c>
      <c r="K8" s="44">
        <f t="shared" si="2"/>
        <v>40.2</v>
      </c>
      <c r="L8" s="44">
        <f t="shared" si="3"/>
        <v>64.45</v>
      </c>
      <c r="M8" s="7">
        <f t="shared" si="4"/>
        <v>5</v>
      </c>
      <c r="N8" s="7" t="s">
        <v>789</v>
      </c>
      <c r="O8" s="7"/>
      <c r="P8" s="7">
        <v>11</v>
      </c>
    </row>
    <row r="9" s="43" customFormat="1" ht="21.9" customHeight="1" spans="1:16">
      <c r="A9" s="7">
        <v>5</v>
      </c>
      <c r="B9" s="8" t="s">
        <v>775</v>
      </c>
      <c r="C9" s="7" t="s">
        <v>20</v>
      </c>
      <c r="D9" s="12" t="s">
        <v>790</v>
      </c>
      <c r="E9" s="12" t="s">
        <v>791</v>
      </c>
      <c r="F9" s="7">
        <v>121.5</v>
      </c>
      <c r="G9" s="7">
        <v>5</v>
      </c>
      <c r="H9" s="44">
        <f t="shared" si="0"/>
        <v>60.75</v>
      </c>
      <c r="I9" s="44">
        <f t="shared" si="1"/>
        <v>30.375</v>
      </c>
      <c r="J9" s="44">
        <v>56</v>
      </c>
      <c r="K9" s="44">
        <f t="shared" si="2"/>
        <v>28</v>
      </c>
      <c r="L9" s="44">
        <f t="shared" si="3"/>
        <v>58.375</v>
      </c>
      <c r="M9" s="7">
        <f t="shared" si="4"/>
        <v>6</v>
      </c>
      <c r="N9" s="7" t="s">
        <v>792</v>
      </c>
      <c r="O9" s="7"/>
      <c r="P9" s="7">
        <v>5</v>
      </c>
    </row>
    <row r="10" s="43" customFormat="1" ht="21.9" customHeight="1" spans="1:16">
      <c r="A10" s="7">
        <v>7</v>
      </c>
      <c r="B10" s="8" t="s">
        <v>775</v>
      </c>
      <c r="C10" s="7" t="s">
        <v>20</v>
      </c>
      <c r="D10" s="12" t="s">
        <v>793</v>
      </c>
      <c r="E10" s="12" t="s">
        <v>794</v>
      </c>
      <c r="F10" s="7">
        <v>93.5</v>
      </c>
      <c r="G10" s="7">
        <v>7</v>
      </c>
      <c r="H10" s="44">
        <f t="shared" si="0"/>
        <v>46.75</v>
      </c>
      <c r="I10" s="44">
        <f t="shared" si="1"/>
        <v>23.375</v>
      </c>
      <c r="J10" s="44">
        <v>58.2</v>
      </c>
      <c r="K10" s="44">
        <f t="shared" si="2"/>
        <v>29.1</v>
      </c>
      <c r="L10" s="44">
        <f t="shared" si="3"/>
        <v>52.475</v>
      </c>
      <c r="M10" s="7">
        <f t="shared" si="4"/>
        <v>7</v>
      </c>
      <c r="N10" s="7" t="s">
        <v>795</v>
      </c>
      <c r="O10" s="7"/>
      <c r="P10" s="7">
        <v>6</v>
      </c>
    </row>
    <row r="11" s="43" customFormat="1" ht="21.9" customHeight="1" spans="1:16">
      <c r="A11" s="7">
        <v>8</v>
      </c>
      <c r="B11" s="8" t="s">
        <v>775</v>
      </c>
      <c r="C11" s="7" t="s">
        <v>20</v>
      </c>
      <c r="D11" s="12" t="s">
        <v>796</v>
      </c>
      <c r="E11" s="12" t="s">
        <v>797</v>
      </c>
      <c r="F11" s="7">
        <v>90.5</v>
      </c>
      <c r="G11" s="7">
        <v>9</v>
      </c>
      <c r="H11" s="44">
        <f t="shared" si="0"/>
        <v>45.25</v>
      </c>
      <c r="I11" s="44">
        <f t="shared" si="1"/>
        <v>22.625</v>
      </c>
      <c r="J11" s="44">
        <v>59.2</v>
      </c>
      <c r="K11" s="44">
        <f t="shared" si="2"/>
        <v>29.6</v>
      </c>
      <c r="L11" s="44">
        <f t="shared" si="3"/>
        <v>52.225</v>
      </c>
      <c r="M11" s="7">
        <f t="shared" si="4"/>
        <v>8</v>
      </c>
      <c r="N11" s="7" t="s">
        <v>798</v>
      </c>
      <c r="O11" s="7"/>
      <c r="P11" s="7">
        <v>9</v>
      </c>
    </row>
  </sheetData>
  <mergeCells count="13">
    <mergeCell ref="A1:P1"/>
    <mergeCell ref="F2:I2"/>
    <mergeCell ref="J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</mergeCells>
  <printOptions horizontalCentered="1"/>
  <pageMargins left="0.354166666666667" right="0.235416666666667" top="0.984027777777778" bottom="0.984027777777778" header="0.511805555555556" footer="0.511805555555556"/>
  <pageSetup paperSize="9" orientation="landscape"/>
  <headerFooter alignWithMargins="0"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zoomScale="85" zoomScaleNormal="85" workbookViewId="0">
      <selection activeCell="G18" sqref="G18"/>
    </sheetView>
  </sheetViews>
  <sheetFormatPr defaultColWidth="9.1047619047619" defaultRowHeight="15" outlineLevelRow="6"/>
  <cols>
    <col min="1" max="1" width="3.66666666666667" style="3" customWidth="1"/>
    <col min="2" max="2" width="13.552380952381" style="4" customWidth="1"/>
    <col min="3" max="3" width="4.66666666666667" style="3" customWidth="1"/>
    <col min="4" max="4" width="8" style="3" customWidth="1"/>
    <col min="5" max="5" width="20.1619047619048" style="3" customWidth="1"/>
    <col min="6" max="6" width="6.43809523809524" style="3" customWidth="1"/>
    <col min="7" max="7" width="5.43809523809524" style="3" customWidth="1"/>
    <col min="8" max="8" width="9.43809523809524" style="3" customWidth="1"/>
    <col min="9" max="9" width="9.1047619047619" style="3" customWidth="1"/>
    <col min="10" max="10" width="13.1047619047619" style="3" customWidth="1"/>
    <col min="11" max="11" width="13.8857142857143" style="3" customWidth="1"/>
    <col min="12" max="12" width="10.3333333333333" style="3" customWidth="1"/>
    <col min="13" max="13" width="5.66666666666667" style="3" customWidth="1"/>
    <col min="14" max="14" width="15" style="3" hidden="1" customWidth="1"/>
    <col min="15" max="15" width="6.88571428571429" style="3" customWidth="1"/>
    <col min="16" max="16" width="5.1047619047619" style="3" customWidth="1"/>
    <col min="17" max="16384" width="9.1047619047619" style="3"/>
  </cols>
  <sheetData>
    <row r="1" s="15" customFormat="1" ht="25.5" spans="1:16">
      <c r="A1" s="33" t="s">
        <v>516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="15" customFormat="1" ht="18" customHeight="1" spans="1:16">
      <c r="A2" s="17" t="s">
        <v>1</v>
      </c>
      <c r="B2" s="17" t="s">
        <v>759</v>
      </c>
      <c r="C2" s="17" t="s">
        <v>3</v>
      </c>
      <c r="D2" s="34" t="s">
        <v>4</v>
      </c>
      <c r="E2" s="34" t="s">
        <v>5</v>
      </c>
      <c r="F2" s="35" t="s">
        <v>517</v>
      </c>
      <c r="G2" s="35"/>
      <c r="H2" s="35"/>
      <c r="I2" s="35"/>
      <c r="J2" s="45" t="s">
        <v>518</v>
      </c>
      <c r="K2" s="46"/>
      <c r="L2" s="25" t="s">
        <v>8</v>
      </c>
      <c r="M2" s="25" t="s">
        <v>9</v>
      </c>
      <c r="N2" s="25" t="s">
        <v>134</v>
      </c>
      <c r="O2" s="38" t="s">
        <v>10</v>
      </c>
      <c r="P2" s="9" t="s">
        <v>12</v>
      </c>
    </row>
    <row r="3" s="15" customFormat="1" ht="38.1" customHeight="1" spans="1:16">
      <c r="A3" s="17"/>
      <c r="B3" s="36"/>
      <c r="C3" s="17"/>
      <c r="D3" s="37"/>
      <c r="E3" s="37"/>
      <c r="F3" s="17" t="s">
        <v>14</v>
      </c>
      <c r="G3" s="17" t="s">
        <v>9</v>
      </c>
      <c r="H3" s="17" t="s">
        <v>15</v>
      </c>
      <c r="I3" s="39" t="s">
        <v>16</v>
      </c>
      <c r="J3" s="8" t="s">
        <v>17</v>
      </c>
      <c r="K3" s="26" t="s">
        <v>18</v>
      </c>
      <c r="L3" s="25"/>
      <c r="M3" s="25"/>
      <c r="N3" s="25"/>
      <c r="O3" s="38"/>
      <c r="P3" s="11"/>
    </row>
    <row r="4" s="43" customFormat="1" ht="21.9" customHeight="1" spans="1:16">
      <c r="A4" s="7">
        <v>1</v>
      </c>
      <c r="B4" s="8" t="s">
        <v>799</v>
      </c>
      <c r="C4" s="7" t="s">
        <v>20</v>
      </c>
      <c r="D4" s="12" t="s">
        <v>800</v>
      </c>
      <c r="E4" s="12" t="s">
        <v>801</v>
      </c>
      <c r="F4" s="7">
        <v>104</v>
      </c>
      <c r="G4" s="7">
        <v>1</v>
      </c>
      <c r="H4" s="44">
        <f>F4/2</f>
        <v>52</v>
      </c>
      <c r="I4" s="44">
        <f>F4/4</f>
        <v>26</v>
      </c>
      <c r="J4" s="44">
        <v>73.6</v>
      </c>
      <c r="K4" s="44">
        <f>J4*0.5</f>
        <v>36.8</v>
      </c>
      <c r="L4" s="44">
        <f>I4+K4</f>
        <v>62.8</v>
      </c>
      <c r="M4" s="7">
        <f>RANK(L4,L$4:L$17)</f>
        <v>1</v>
      </c>
      <c r="N4" s="7" t="s">
        <v>802</v>
      </c>
      <c r="O4" s="7"/>
      <c r="P4" s="7">
        <v>15</v>
      </c>
    </row>
    <row r="5" s="43" customFormat="1" ht="21.9" customHeight="1" spans="1:16">
      <c r="A5" s="7">
        <v>2</v>
      </c>
      <c r="B5" s="8" t="s">
        <v>799</v>
      </c>
      <c r="C5" s="7" t="s">
        <v>24</v>
      </c>
      <c r="D5" s="12" t="s">
        <v>803</v>
      </c>
      <c r="E5" s="12" t="s">
        <v>804</v>
      </c>
      <c r="F5" s="7">
        <v>89</v>
      </c>
      <c r="G5" s="7">
        <v>2</v>
      </c>
      <c r="H5" s="44">
        <f>F5/2</f>
        <v>44.5</v>
      </c>
      <c r="I5" s="44">
        <f>F5/4</f>
        <v>22.25</v>
      </c>
      <c r="J5" s="44">
        <v>69.4</v>
      </c>
      <c r="K5" s="44">
        <f>J5*0.5</f>
        <v>34.7</v>
      </c>
      <c r="L5" s="44">
        <f>I5+K5</f>
        <v>56.95</v>
      </c>
      <c r="M5" s="7">
        <f>RANK(L5,L$4:L$17)</f>
        <v>2</v>
      </c>
      <c r="N5" s="7" t="s">
        <v>805</v>
      </c>
      <c r="O5" s="7"/>
      <c r="P5" s="7">
        <v>13</v>
      </c>
    </row>
    <row r="6" s="43" customFormat="1" ht="21.9" customHeight="1" spans="1:16">
      <c r="A6" s="7">
        <v>3</v>
      </c>
      <c r="B6" s="8" t="s">
        <v>799</v>
      </c>
      <c r="C6" s="7" t="s">
        <v>24</v>
      </c>
      <c r="D6" s="12" t="s">
        <v>806</v>
      </c>
      <c r="E6" s="12" t="s">
        <v>807</v>
      </c>
      <c r="F6" s="7">
        <v>81</v>
      </c>
      <c r="G6" s="7">
        <v>3</v>
      </c>
      <c r="H6" s="44">
        <f>F6/2</f>
        <v>40.5</v>
      </c>
      <c r="I6" s="44">
        <f>F6/4</f>
        <v>20.25</v>
      </c>
      <c r="J6" s="44">
        <v>66.8</v>
      </c>
      <c r="K6" s="44">
        <f>J6*0.5</f>
        <v>33.4</v>
      </c>
      <c r="L6" s="44">
        <f>I6+K6</f>
        <v>53.65</v>
      </c>
      <c r="M6" s="7">
        <f>RANK(L6,L$4:L$17)</f>
        <v>3</v>
      </c>
      <c r="N6" s="7" t="s">
        <v>808</v>
      </c>
      <c r="O6" s="7"/>
      <c r="P6" s="7">
        <v>8</v>
      </c>
    </row>
    <row r="7" s="43" customFormat="1" ht="21.9" customHeight="1" spans="1:16">
      <c r="A7" s="7">
        <v>4</v>
      </c>
      <c r="B7" s="8" t="s">
        <v>799</v>
      </c>
      <c r="C7" s="7" t="s">
        <v>24</v>
      </c>
      <c r="D7" s="12" t="s">
        <v>717</v>
      </c>
      <c r="E7" s="12" t="s">
        <v>809</v>
      </c>
      <c r="F7" s="7">
        <v>71</v>
      </c>
      <c r="G7" s="7">
        <v>4</v>
      </c>
      <c r="H7" s="44">
        <f>F7/2</f>
        <v>35.5</v>
      </c>
      <c r="I7" s="44">
        <f>F7/4</f>
        <v>17.75</v>
      </c>
      <c r="J7" s="44">
        <v>59.2</v>
      </c>
      <c r="K7" s="44">
        <f>J7*0.5</f>
        <v>29.6</v>
      </c>
      <c r="L7" s="44">
        <f>I7+K7</f>
        <v>47.35</v>
      </c>
      <c r="M7" s="7">
        <f>RANK(L7,L$4:L$17)</f>
        <v>4</v>
      </c>
      <c r="N7" s="7" t="s">
        <v>810</v>
      </c>
      <c r="O7" s="7" t="s">
        <v>30</v>
      </c>
      <c r="P7" s="7">
        <v>4</v>
      </c>
    </row>
  </sheetData>
  <mergeCells count="13">
    <mergeCell ref="A1:P1"/>
    <mergeCell ref="F2:I2"/>
    <mergeCell ref="J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</mergeCells>
  <printOptions horizontalCentered="1"/>
  <pageMargins left="0.354166666666667" right="0.235416666666667" top="0.984027777777778" bottom="0.984027777777778" header="0.511805555555556" footer="0.511805555555556"/>
  <pageSetup paperSize="9" orientation="landscape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zoomScale="85" zoomScaleNormal="85" workbookViewId="0">
      <selection activeCell="G18" sqref="G18"/>
    </sheetView>
  </sheetViews>
  <sheetFormatPr defaultColWidth="9.1047619047619" defaultRowHeight="15"/>
  <cols>
    <col min="1" max="1" width="4.55238095238095" style="40" customWidth="1"/>
    <col min="2" max="2" width="16.4380952380952" style="4" customWidth="1"/>
    <col min="3" max="3" width="5.88571428571429" style="40" customWidth="1"/>
    <col min="4" max="4" width="8" style="40" customWidth="1"/>
    <col min="5" max="5" width="23" style="40" customWidth="1"/>
    <col min="6" max="6" width="8.33333333333333" style="40" customWidth="1"/>
    <col min="7" max="7" width="5.66666666666667" style="40" customWidth="1"/>
    <col min="8" max="8" width="9.33333333333333" style="40" customWidth="1"/>
    <col min="9" max="9" width="9.88571428571429" style="40" customWidth="1"/>
    <col min="10" max="10" width="9" style="40" customWidth="1"/>
    <col min="11" max="11" width="10.552380952381" style="40" customWidth="1"/>
    <col min="12" max="12" width="9.55238095238095" style="40" customWidth="1"/>
    <col min="13" max="13" width="5.66666666666667" style="40" customWidth="1"/>
    <col min="14" max="14" width="6.55238095238095" style="40" customWidth="1"/>
    <col min="15" max="15" width="4" style="40" customWidth="1"/>
    <col min="16" max="16" width="5.55238095238095" style="40" customWidth="1"/>
    <col min="17" max="17" width="14.552380952381" style="40" hidden="1" customWidth="1"/>
    <col min="18" max="255" width="9.1047619047619" style="40"/>
  </cols>
  <sheetData>
    <row r="1" s="1" customFormat="1" ht="24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27" customHeight="1" spans="1:17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7" t="s">
        <v>6</v>
      </c>
      <c r="G2" s="10"/>
      <c r="H2" s="10"/>
      <c r="I2" s="10"/>
      <c r="J2" s="7" t="s">
        <v>7</v>
      </c>
      <c r="K2" s="7"/>
      <c r="L2" s="7" t="s">
        <v>8</v>
      </c>
      <c r="M2" s="7" t="s">
        <v>9</v>
      </c>
      <c r="N2" s="7" t="s">
        <v>10</v>
      </c>
      <c r="O2" s="7" t="s">
        <v>11</v>
      </c>
      <c r="P2" s="7" t="s">
        <v>12</v>
      </c>
      <c r="Q2" s="7" t="s">
        <v>13</v>
      </c>
    </row>
    <row r="3" s="2" customFormat="1" ht="28.5" spans="1:17">
      <c r="A3" s="7"/>
      <c r="B3" s="8"/>
      <c r="C3" s="7"/>
      <c r="D3" s="11"/>
      <c r="E3" s="11"/>
      <c r="F3" s="7" t="s">
        <v>14</v>
      </c>
      <c r="G3" s="7" t="s">
        <v>9</v>
      </c>
      <c r="H3" s="7" t="s">
        <v>15</v>
      </c>
      <c r="I3" s="7" t="s">
        <v>16</v>
      </c>
      <c r="J3" s="7" t="s">
        <v>17</v>
      </c>
      <c r="K3" s="7" t="s">
        <v>18</v>
      </c>
      <c r="L3" s="7"/>
      <c r="M3" s="7"/>
      <c r="N3" s="7"/>
      <c r="O3" s="7"/>
      <c r="P3" s="7"/>
      <c r="Q3" s="10"/>
    </row>
    <row r="4" s="40" customFormat="1" ht="23.1" customHeight="1" spans="1:17">
      <c r="A4" s="41">
        <v>1</v>
      </c>
      <c r="B4" s="13" t="s">
        <v>811</v>
      </c>
      <c r="C4" s="41" t="s">
        <v>20</v>
      </c>
      <c r="D4" s="12" t="s">
        <v>812</v>
      </c>
      <c r="E4" s="12" t="s">
        <v>813</v>
      </c>
      <c r="F4" s="41">
        <v>146.5</v>
      </c>
      <c r="G4" s="41">
        <v>1</v>
      </c>
      <c r="H4" s="42">
        <f t="shared" ref="H4:H10" si="0">F4/2</f>
        <v>73.25</v>
      </c>
      <c r="I4" s="42">
        <f t="shared" ref="I4:I10" si="1">F4/4</f>
        <v>36.625</v>
      </c>
      <c r="J4" s="42">
        <v>78.98</v>
      </c>
      <c r="K4" s="42">
        <f t="shared" ref="K4:K10" si="2">J4*0.5</f>
        <v>39.49</v>
      </c>
      <c r="L4" s="42">
        <f t="shared" ref="L4:L10" si="3">I4+K4</f>
        <v>76.115</v>
      </c>
      <c r="M4" s="41">
        <f t="shared" ref="M4:M10" si="4">RANK(L4,L$4:L$14)</f>
        <v>1</v>
      </c>
      <c r="N4" s="41"/>
      <c r="O4" s="41"/>
      <c r="P4" s="41">
        <v>9</v>
      </c>
      <c r="Q4" s="41" t="s">
        <v>814</v>
      </c>
    </row>
    <row r="5" s="40" customFormat="1" ht="23.1" customHeight="1" spans="1:17">
      <c r="A5" s="41">
        <v>3</v>
      </c>
      <c r="B5" s="13" t="s">
        <v>811</v>
      </c>
      <c r="C5" s="41" t="s">
        <v>20</v>
      </c>
      <c r="D5" s="12" t="s">
        <v>815</v>
      </c>
      <c r="E5" s="12" t="s">
        <v>816</v>
      </c>
      <c r="F5" s="41">
        <v>127.5</v>
      </c>
      <c r="G5" s="41">
        <v>3</v>
      </c>
      <c r="H5" s="42">
        <f t="shared" si="0"/>
        <v>63.75</v>
      </c>
      <c r="I5" s="42">
        <f t="shared" si="1"/>
        <v>31.875</v>
      </c>
      <c r="J5" s="42">
        <v>77.9</v>
      </c>
      <c r="K5" s="42">
        <f t="shared" si="2"/>
        <v>38.95</v>
      </c>
      <c r="L5" s="42">
        <f t="shared" si="3"/>
        <v>70.825</v>
      </c>
      <c r="M5" s="41">
        <f t="shared" si="4"/>
        <v>2</v>
      </c>
      <c r="N5" s="41" t="s">
        <v>625</v>
      </c>
      <c r="O5" s="41"/>
      <c r="P5" s="41">
        <v>4</v>
      </c>
      <c r="Q5" s="41">
        <v>18720985915</v>
      </c>
    </row>
    <row r="6" s="40" customFormat="1" ht="23.1" customHeight="1" spans="1:17">
      <c r="A6" s="41">
        <v>2</v>
      </c>
      <c r="B6" s="13" t="s">
        <v>811</v>
      </c>
      <c r="C6" s="41" t="s">
        <v>20</v>
      </c>
      <c r="D6" s="12" t="s">
        <v>817</v>
      </c>
      <c r="E6" s="12" t="s">
        <v>818</v>
      </c>
      <c r="F6" s="41">
        <v>134.5</v>
      </c>
      <c r="G6" s="41">
        <v>2</v>
      </c>
      <c r="H6" s="42">
        <f t="shared" si="0"/>
        <v>67.25</v>
      </c>
      <c r="I6" s="42">
        <f t="shared" si="1"/>
        <v>33.625</v>
      </c>
      <c r="J6" s="42">
        <v>70.08</v>
      </c>
      <c r="K6" s="42">
        <f t="shared" si="2"/>
        <v>35.04</v>
      </c>
      <c r="L6" s="42">
        <f t="shared" si="3"/>
        <v>68.665</v>
      </c>
      <c r="M6" s="41">
        <f t="shared" si="4"/>
        <v>3</v>
      </c>
      <c r="N6" s="41"/>
      <c r="O6" s="41"/>
      <c r="P6" s="41">
        <v>2</v>
      </c>
      <c r="Q6" s="41" t="s">
        <v>819</v>
      </c>
    </row>
    <row r="7" s="40" customFormat="1" ht="23.1" customHeight="1" spans="1:17">
      <c r="A7" s="41">
        <v>5</v>
      </c>
      <c r="B7" s="13" t="s">
        <v>811</v>
      </c>
      <c r="C7" s="41" t="s">
        <v>20</v>
      </c>
      <c r="D7" s="12" t="s">
        <v>820</v>
      </c>
      <c r="E7" s="12" t="s">
        <v>821</v>
      </c>
      <c r="F7" s="41">
        <v>112</v>
      </c>
      <c r="G7" s="41">
        <v>5</v>
      </c>
      <c r="H7" s="42">
        <f t="shared" si="0"/>
        <v>56</v>
      </c>
      <c r="I7" s="42">
        <f t="shared" si="1"/>
        <v>28</v>
      </c>
      <c r="J7" s="42">
        <v>77.46</v>
      </c>
      <c r="K7" s="42">
        <f t="shared" si="2"/>
        <v>38.73</v>
      </c>
      <c r="L7" s="42">
        <f t="shared" si="3"/>
        <v>66.73</v>
      </c>
      <c r="M7" s="41">
        <f t="shared" si="4"/>
        <v>4</v>
      </c>
      <c r="N7" s="41"/>
      <c r="O7" s="41"/>
      <c r="P7" s="41">
        <v>8</v>
      </c>
      <c r="Q7" s="41" t="s">
        <v>822</v>
      </c>
    </row>
    <row r="8" s="40" customFormat="1" ht="23.1" customHeight="1" spans="1:17">
      <c r="A8" s="41">
        <v>6</v>
      </c>
      <c r="B8" s="13" t="s">
        <v>811</v>
      </c>
      <c r="C8" s="41" t="s">
        <v>20</v>
      </c>
      <c r="D8" s="12" t="s">
        <v>823</v>
      </c>
      <c r="E8" s="12" t="s">
        <v>824</v>
      </c>
      <c r="F8" s="41">
        <v>111.5</v>
      </c>
      <c r="G8" s="41">
        <v>6</v>
      </c>
      <c r="H8" s="42">
        <f t="shared" si="0"/>
        <v>55.75</v>
      </c>
      <c r="I8" s="42">
        <f t="shared" si="1"/>
        <v>27.875</v>
      </c>
      <c r="J8" s="42">
        <v>74.64</v>
      </c>
      <c r="K8" s="42">
        <f t="shared" si="2"/>
        <v>37.32</v>
      </c>
      <c r="L8" s="42">
        <f t="shared" si="3"/>
        <v>65.195</v>
      </c>
      <c r="M8" s="41">
        <f t="shared" si="4"/>
        <v>5</v>
      </c>
      <c r="N8" s="41"/>
      <c r="O8" s="41"/>
      <c r="P8" s="41">
        <v>11</v>
      </c>
      <c r="Q8" s="41" t="s">
        <v>825</v>
      </c>
    </row>
    <row r="9" s="40" customFormat="1" ht="23.1" customHeight="1" spans="1:17">
      <c r="A9" s="41">
        <v>4</v>
      </c>
      <c r="B9" s="13" t="s">
        <v>811</v>
      </c>
      <c r="C9" s="41" t="s">
        <v>20</v>
      </c>
      <c r="D9" s="12" t="s">
        <v>826</v>
      </c>
      <c r="E9" s="12" t="s">
        <v>827</v>
      </c>
      <c r="F9" s="41">
        <v>119</v>
      </c>
      <c r="G9" s="41">
        <v>4</v>
      </c>
      <c r="H9" s="42">
        <f t="shared" si="0"/>
        <v>59.5</v>
      </c>
      <c r="I9" s="42">
        <f t="shared" si="1"/>
        <v>29.75</v>
      </c>
      <c r="J9" s="42">
        <v>69.68</v>
      </c>
      <c r="K9" s="42">
        <f t="shared" si="2"/>
        <v>34.84</v>
      </c>
      <c r="L9" s="42">
        <f t="shared" si="3"/>
        <v>64.59</v>
      </c>
      <c r="M9" s="41">
        <f t="shared" si="4"/>
        <v>6</v>
      </c>
      <c r="N9" s="41"/>
      <c r="O9" s="41"/>
      <c r="P9" s="41">
        <v>5</v>
      </c>
      <c r="Q9" s="41" t="s">
        <v>828</v>
      </c>
    </row>
    <row r="10" s="40" customFormat="1" ht="23.1" customHeight="1" spans="1:17">
      <c r="A10" s="41">
        <v>7</v>
      </c>
      <c r="B10" s="13" t="s">
        <v>811</v>
      </c>
      <c r="C10" s="41" t="s">
        <v>20</v>
      </c>
      <c r="D10" s="12" t="s">
        <v>305</v>
      </c>
      <c r="E10" s="12" t="s">
        <v>829</v>
      </c>
      <c r="F10" s="41">
        <v>103</v>
      </c>
      <c r="G10" s="41">
        <v>7</v>
      </c>
      <c r="H10" s="42">
        <f t="shared" si="0"/>
        <v>51.5</v>
      </c>
      <c r="I10" s="42">
        <f t="shared" si="1"/>
        <v>25.75</v>
      </c>
      <c r="J10" s="42"/>
      <c r="K10" s="42">
        <f t="shared" si="2"/>
        <v>0</v>
      </c>
      <c r="L10" s="42">
        <f t="shared" si="3"/>
        <v>25.75</v>
      </c>
      <c r="M10" s="41">
        <f t="shared" si="4"/>
        <v>7</v>
      </c>
      <c r="N10" s="41" t="s">
        <v>114</v>
      </c>
      <c r="O10" s="41"/>
      <c r="P10" s="41"/>
      <c r="Q10" s="41" t="s">
        <v>830</v>
      </c>
    </row>
  </sheetData>
  <mergeCells count="14">
    <mergeCell ref="A1:Q1"/>
    <mergeCell ref="F2:I2"/>
    <mergeCell ref="J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  <mergeCell ref="Q2:Q3"/>
  </mergeCells>
  <printOptions horizontalCentered="1"/>
  <pageMargins left="0.15625" right="0.15625" top="0.786805555555556" bottom="0.786805555555556" header="0.511805555555556" footer="0.511805555555556"/>
  <pageSetup paperSize="9" orientation="landscape"/>
  <headerFooter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zoomScale="85" zoomScaleNormal="85" workbookViewId="0">
      <selection activeCell="G18" sqref="G18"/>
    </sheetView>
  </sheetViews>
  <sheetFormatPr defaultColWidth="9.1047619047619" defaultRowHeight="15" outlineLevelRow="6"/>
  <cols>
    <col min="1" max="1" width="4.55238095238095" style="40" customWidth="1"/>
    <col min="2" max="2" width="16.4380952380952" style="4" customWidth="1"/>
    <col min="3" max="3" width="5.88571428571429" style="40" customWidth="1"/>
    <col min="4" max="4" width="8" style="40" customWidth="1"/>
    <col min="5" max="5" width="21" style="40" customWidth="1"/>
    <col min="6" max="6" width="8.33333333333333" style="40" customWidth="1"/>
    <col min="7" max="7" width="5.66666666666667" style="40" customWidth="1"/>
    <col min="8" max="8" width="9.33333333333333" style="40" customWidth="1"/>
    <col min="9" max="9" width="9.88571428571429" style="40" customWidth="1"/>
    <col min="10" max="10" width="9" style="40" customWidth="1"/>
    <col min="11" max="11" width="10.552380952381" style="40" customWidth="1"/>
    <col min="12" max="12" width="9.55238095238095" style="40" customWidth="1"/>
    <col min="13" max="13" width="5.66666666666667" style="40" customWidth="1"/>
    <col min="14" max="14" width="6.55238095238095" style="40" customWidth="1"/>
    <col min="15" max="15" width="4" style="40" customWidth="1"/>
    <col min="16" max="16" width="5.55238095238095" style="40" customWidth="1"/>
    <col min="17" max="17" width="14.552380952381" style="40" hidden="1" customWidth="1"/>
    <col min="18" max="255" width="9.1047619047619" style="40"/>
  </cols>
  <sheetData>
    <row r="1" s="1" customFormat="1" ht="24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27" customHeight="1" spans="1:17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7" t="s">
        <v>6</v>
      </c>
      <c r="G2" s="10"/>
      <c r="H2" s="10"/>
      <c r="I2" s="10"/>
      <c r="J2" s="7" t="s">
        <v>7</v>
      </c>
      <c r="K2" s="7"/>
      <c r="L2" s="7" t="s">
        <v>8</v>
      </c>
      <c r="M2" s="7" t="s">
        <v>9</v>
      </c>
      <c r="N2" s="7" t="s">
        <v>10</v>
      </c>
      <c r="O2" s="7" t="s">
        <v>11</v>
      </c>
      <c r="P2" s="7" t="s">
        <v>12</v>
      </c>
      <c r="Q2" s="7" t="s">
        <v>13</v>
      </c>
    </row>
    <row r="3" s="2" customFormat="1" ht="28.5" spans="1:17">
      <c r="A3" s="7"/>
      <c r="B3" s="8"/>
      <c r="C3" s="7"/>
      <c r="D3" s="11"/>
      <c r="E3" s="11"/>
      <c r="F3" s="7" t="s">
        <v>14</v>
      </c>
      <c r="G3" s="7" t="s">
        <v>9</v>
      </c>
      <c r="H3" s="7" t="s">
        <v>15</v>
      </c>
      <c r="I3" s="7" t="s">
        <v>16</v>
      </c>
      <c r="J3" s="7" t="s">
        <v>17</v>
      </c>
      <c r="K3" s="7" t="s">
        <v>18</v>
      </c>
      <c r="L3" s="7"/>
      <c r="M3" s="7"/>
      <c r="N3" s="7"/>
      <c r="O3" s="7"/>
      <c r="P3" s="7"/>
      <c r="Q3" s="10"/>
    </row>
    <row r="4" ht="23.1" customHeight="1" spans="1:17">
      <c r="A4" s="41">
        <v>2</v>
      </c>
      <c r="B4" s="13" t="s">
        <v>831</v>
      </c>
      <c r="C4" s="41" t="s">
        <v>20</v>
      </c>
      <c r="D4" s="12" t="s">
        <v>453</v>
      </c>
      <c r="E4" s="12" t="s">
        <v>832</v>
      </c>
      <c r="F4" s="41">
        <v>100</v>
      </c>
      <c r="G4" s="41">
        <v>2</v>
      </c>
      <c r="H4" s="42">
        <f>F4/2</f>
        <v>50</v>
      </c>
      <c r="I4" s="42">
        <f>F4/4</f>
        <v>25</v>
      </c>
      <c r="J4" s="42">
        <v>82</v>
      </c>
      <c r="K4" s="42">
        <f>J4*0.5</f>
        <v>41</v>
      </c>
      <c r="L4" s="42">
        <f>I4+K4</f>
        <v>66</v>
      </c>
      <c r="M4" s="41">
        <f>RANK(L4,L$4:L$11)</f>
        <v>1</v>
      </c>
      <c r="N4" s="41"/>
      <c r="O4" s="41"/>
      <c r="P4" s="41">
        <v>10</v>
      </c>
      <c r="Q4" s="41" t="s">
        <v>833</v>
      </c>
    </row>
    <row r="5" ht="23.1" customHeight="1" spans="1:17">
      <c r="A5" s="41">
        <v>1</v>
      </c>
      <c r="B5" s="13" t="s">
        <v>831</v>
      </c>
      <c r="C5" s="41" t="s">
        <v>20</v>
      </c>
      <c r="D5" s="12" t="s">
        <v>834</v>
      </c>
      <c r="E5" s="12" t="s">
        <v>835</v>
      </c>
      <c r="F5" s="41">
        <v>112.5</v>
      </c>
      <c r="G5" s="41">
        <v>1</v>
      </c>
      <c r="H5" s="42">
        <f>F5/2</f>
        <v>56.25</v>
      </c>
      <c r="I5" s="42">
        <f>F5/4</f>
        <v>28.125</v>
      </c>
      <c r="J5" s="42">
        <v>73.86</v>
      </c>
      <c r="K5" s="42">
        <f>J5*0.5</f>
        <v>36.93</v>
      </c>
      <c r="L5" s="42">
        <f>I5+K5</f>
        <v>65.055</v>
      </c>
      <c r="M5" s="41">
        <f>RANK(L5,L$4:L$11)</f>
        <v>2</v>
      </c>
      <c r="N5" s="41"/>
      <c r="O5" s="41"/>
      <c r="P5" s="41">
        <v>3</v>
      </c>
      <c r="Q5" s="41" t="s">
        <v>836</v>
      </c>
    </row>
    <row r="6" ht="23.1" customHeight="1" spans="1:17">
      <c r="A6" s="41">
        <v>4</v>
      </c>
      <c r="B6" s="13" t="s">
        <v>831</v>
      </c>
      <c r="C6" s="41" t="s">
        <v>24</v>
      </c>
      <c r="D6" s="12" t="s">
        <v>837</v>
      </c>
      <c r="E6" s="12" t="s">
        <v>838</v>
      </c>
      <c r="F6" s="41">
        <v>96</v>
      </c>
      <c r="G6" s="41">
        <v>3</v>
      </c>
      <c r="H6" s="42">
        <f>F6/2</f>
        <v>48</v>
      </c>
      <c r="I6" s="42">
        <f>F6/4</f>
        <v>24</v>
      </c>
      <c r="J6" s="42">
        <v>77.94</v>
      </c>
      <c r="K6" s="42">
        <f>J6*0.5</f>
        <v>38.97</v>
      </c>
      <c r="L6" s="42">
        <f>I6+K6</f>
        <v>62.97</v>
      </c>
      <c r="M6" s="41">
        <f>RANK(L6,L$4:L$11)</f>
        <v>3</v>
      </c>
      <c r="N6" s="41"/>
      <c r="O6" s="41"/>
      <c r="P6" s="41">
        <v>7</v>
      </c>
      <c r="Q6" s="41" t="s">
        <v>839</v>
      </c>
    </row>
    <row r="7" ht="23.1" customHeight="1" spans="1:17">
      <c r="A7" s="41">
        <v>3</v>
      </c>
      <c r="B7" s="13" t="s">
        <v>831</v>
      </c>
      <c r="C7" s="41" t="s">
        <v>24</v>
      </c>
      <c r="D7" s="12" t="s">
        <v>840</v>
      </c>
      <c r="E7" s="12" t="s">
        <v>841</v>
      </c>
      <c r="F7" s="41">
        <v>96</v>
      </c>
      <c r="G7" s="41">
        <v>3</v>
      </c>
      <c r="H7" s="42">
        <f>F7/2</f>
        <v>48</v>
      </c>
      <c r="I7" s="42">
        <f>F7/4</f>
        <v>24</v>
      </c>
      <c r="J7" s="42">
        <v>72.52</v>
      </c>
      <c r="K7" s="42">
        <f>J7*0.5</f>
        <v>36.26</v>
      </c>
      <c r="L7" s="42">
        <f>I7+K7</f>
        <v>60.26</v>
      </c>
      <c r="M7" s="41">
        <f>RANK(L7,L$4:L$11)</f>
        <v>4</v>
      </c>
      <c r="N7" s="41"/>
      <c r="O7" s="41"/>
      <c r="P7" s="41">
        <v>12</v>
      </c>
      <c r="Q7" s="41" t="s">
        <v>842</v>
      </c>
    </row>
  </sheetData>
  <mergeCells count="14">
    <mergeCell ref="A1:Q1"/>
    <mergeCell ref="F2:I2"/>
    <mergeCell ref="J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  <mergeCell ref="Q2:Q3"/>
  </mergeCells>
  <printOptions horizontalCentered="1"/>
  <pageMargins left="0.15625" right="0.15625" top="0.786805555555556" bottom="0.786805555555556" header="0.511805555555556" footer="0.511805555555556"/>
  <pageSetup paperSize="9" orientation="landscape"/>
  <headerFooter alignWithMargins="0">
    <oddFooter>&amp;C第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zoomScale="85" zoomScaleNormal="85" workbookViewId="0">
      <selection activeCell="G18" sqref="G18"/>
    </sheetView>
  </sheetViews>
  <sheetFormatPr defaultColWidth="9.1047619047619" defaultRowHeight="15" outlineLevelRow="4"/>
  <cols>
    <col min="1" max="1" width="4.55238095238095" style="40" customWidth="1"/>
    <col min="2" max="2" width="16.4380952380952" style="4" customWidth="1"/>
    <col min="3" max="3" width="5.88571428571429" style="40" customWidth="1"/>
    <col min="4" max="4" width="8" style="40" customWidth="1"/>
    <col min="5" max="5" width="19.8285714285714" style="40" customWidth="1"/>
    <col min="6" max="6" width="8.33333333333333" style="40" customWidth="1"/>
    <col min="7" max="7" width="5.66666666666667" style="40" customWidth="1"/>
    <col min="8" max="8" width="9.33333333333333" style="40" customWidth="1"/>
    <col min="9" max="9" width="9.88571428571429" style="40" customWidth="1"/>
    <col min="10" max="10" width="9" style="40" customWidth="1"/>
    <col min="11" max="11" width="10.552380952381" style="40" customWidth="1"/>
    <col min="12" max="12" width="9.55238095238095" style="40" customWidth="1"/>
    <col min="13" max="13" width="5.66666666666667" style="40" customWidth="1"/>
    <col min="14" max="14" width="6.55238095238095" style="40" customWidth="1"/>
    <col min="15" max="15" width="4" style="40" customWidth="1"/>
    <col min="16" max="16" width="5.55238095238095" style="40" customWidth="1"/>
    <col min="17" max="17" width="14.552380952381" style="40" hidden="1" customWidth="1"/>
    <col min="18" max="255" width="9.1047619047619" style="40"/>
  </cols>
  <sheetData>
    <row r="1" s="1" customFormat="1" ht="24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27" customHeight="1" spans="1:17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7" t="s">
        <v>6</v>
      </c>
      <c r="G2" s="10"/>
      <c r="H2" s="10"/>
      <c r="I2" s="10"/>
      <c r="J2" s="7" t="s">
        <v>7</v>
      </c>
      <c r="K2" s="7"/>
      <c r="L2" s="7" t="s">
        <v>8</v>
      </c>
      <c r="M2" s="7" t="s">
        <v>9</v>
      </c>
      <c r="N2" s="7" t="s">
        <v>10</v>
      </c>
      <c r="O2" s="7" t="s">
        <v>11</v>
      </c>
      <c r="P2" s="7" t="s">
        <v>12</v>
      </c>
      <c r="Q2" s="7" t="s">
        <v>13</v>
      </c>
    </row>
    <row r="3" s="2" customFormat="1" ht="28.5" spans="1:17">
      <c r="A3" s="7"/>
      <c r="B3" s="8"/>
      <c r="C3" s="7"/>
      <c r="D3" s="11"/>
      <c r="E3" s="11"/>
      <c r="F3" s="7" t="s">
        <v>14</v>
      </c>
      <c r="G3" s="7" t="s">
        <v>9</v>
      </c>
      <c r="H3" s="7" t="s">
        <v>15</v>
      </c>
      <c r="I3" s="7" t="s">
        <v>16</v>
      </c>
      <c r="J3" s="7" t="s">
        <v>17</v>
      </c>
      <c r="K3" s="7" t="s">
        <v>18</v>
      </c>
      <c r="L3" s="7"/>
      <c r="M3" s="7"/>
      <c r="N3" s="7"/>
      <c r="O3" s="7"/>
      <c r="P3" s="7"/>
      <c r="Q3" s="10"/>
    </row>
    <row r="4" ht="23.1" customHeight="1" spans="1:17">
      <c r="A4" s="41">
        <v>1</v>
      </c>
      <c r="B4" s="13" t="s">
        <v>843</v>
      </c>
      <c r="C4" s="41" t="s">
        <v>20</v>
      </c>
      <c r="D4" s="12" t="s">
        <v>844</v>
      </c>
      <c r="E4" s="12" t="s">
        <v>845</v>
      </c>
      <c r="F4" s="41">
        <v>123</v>
      </c>
      <c r="G4" s="41">
        <v>2</v>
      </c>
      <c r="H4" s="42">
        <f>F4/2</f>
        <v>61.5</v>
      </c>
      <c r="I4" s="42">
        <f>F4/4</f>
        <v>30.75</v>
      </c>
      <c r="J4" s="42">
        <v>73.8</v>
      </c>
      <c r="K4" s="42">
        <f>J4*0.5</f>
        <v>36.9</v>
      </c>
      <c r="L4" s="42">
        <f>I4+K4</f>
        <v>67.65</v>
      </c>
      <c r="M4" s="41">
        <f>RANK(L4,L$4:L$9)</f>
        <v>1</v>
      </c>
      <c r="N4" s="41" t="s">
        <v>625</v>
      </c>
      <c r="O4" s="41"/>
      <c r="P4" s="41">
        <v>1</v>
      </c>
      <c r="Q4" s="41">
        <v>18320937268</v>
      </c>
    </row>
    <row r="5" ht="23.1" customHeight="1" spans="1:17">
      <c r="A5" s="41">
        <v>2</v>
      </c>
      <c r="B5" s="13" t="s">
        <v>843</v>
      </c>
      <c r="C5" s="41" t="s">
        <v>20</v>
      </c>
      <c r="D5" s="12" t="s">
        <v>846</v>
      </c>
      <c r="E5" s="12" t="s">
        <v>847</v>
      </c>
      <c r="F5" s="41">
        <v>111</v>
      </c>
      <c r="G5" s="41">
        <v>3</v>
      </c>
      <c r="H5" s="42">
        <f>F5/2</f>
        <v>55.5</v>
      </c>
      <c r="I5" s="42">
        <f>F5/4</f>
        <v>27.75</v>
      </c>
      <c r="J5" s="42">
        <v>63.58</v>
      </c>
      <c r="K5" s="42">
        <f>J5*0.5</f>
        <v>31.79</v>
      </c>
      <c r="L5" s="42">
        <f>I5+K5</f>
        <v>59.54</v>
      </c>
      <c r="M5" s="41">
        <f>RANK(L5,L$4:L$9)</f>
        <v>2</v>
      </c>
      <c r="N5" s="41" t="s">
        <v>625</v>
      </c>
      <c r="O5" s="41"/>
      <c r="P5" s="41">
        <v>6</v>
      </c>
      <c r="Q5" s="41">
        <v>18174095008</v>
      </c>
    </row>
  </sheetData>
  <mergeCells count="14">
    <mergeCell ref="A1:Q1"/>
    <mergeCell ref="F2:I2"/>
    <mergeCell ref="J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  <mergeCell ref="Q2:Q3"/>
  </mergeCells>
  <printOptions horizontalCentered="1"/>
  <pageMargins left="0.15625" right="0.15625" top="0.786805555555556" bottom="0.786805555555556" header="0.511805555555556" footer="0.511805555555556"/>
  <pageSetup paperSize="9" orientation="landscape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opLeftCell="B1" workbookViewId="0">
      <selection activeCell="G18" sqref="G18"/>
    </sheetView>
  </sheetViews>
  <sheetFormatPr defaultColWidth="9.1047619047619" defaultRowHeight="15" outlineLevelRow="6"/>
  <cols>
    <col min="1" max="1" width="4.66666666666667" style="3" customWidth="1"/>
    <col min="2" max="2" width="14.552380952381" style="4" customWidth="1"/>
    <col min="3" max="3" width="5.88571428571429" style="3" customWidth="1"/>
    <col min="4" max="4" width="8" style="3" customWidth="1"/>
    <col min="5" max="5" width="20" style="3" customWidth="1"/>
    <col min="6" max="6" width="6.33333333333333" style="3" customWidth="1"/>
    <col min="7" max="7" width="4.88571428571429" style="3" customWidth="1"/>
    <col min="8" max="8" width="9.1047619047619" style="3" customWidth="1"/>
    <col min="9" max="9" width="8.55238095238095" style="3" customWidth="1"/>
    <col min="10" max="10" width="10.3333333333333" style="3" customWidth="1"/>
    <col min="11" max="11" width="9.66666666666667" style="3" customWidth="1"/>
    <col min="12" max="13" width="9.1047619047619" style="3"/>
    <col min="14" max="14" width="8.85714285714286" style="3" customWidth="1"/>
    <col min="15" max="15" width="5.57142857142857" style="3" customWidth="1"/>
    <col min="16" max="16" width="5.33333333333333" style="3" customWidth="1"/>
    <col min="17" max="17" width="5.1047619047619" style="3" customWidth="1"/>
    <col min="18" max="18" width="4.66666666666667" style="3" customWidth="1"/>
    <col min="19" max="19" width="2.33333333333333" style="3" customWidth="1"/>
    <col min="20" max="16384" width="9.1047619047619" style="3"/>
  </cols>
  <sheetData>
    <row r="1" s="15" customFormat="1" ht="25.5" spans="1:18">
      <c r="A1" s="33" t="s">
        <v>516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="15" customFormat="1" ht="18" customHeight="1" spans="1:18">
      <c r="A2" s="17" t="s">
        <v>1</v>
      </c>
      <c r="B2" s="17" t="s">
        <v>131</v>
      </c>
      <c r="C2" s="17" t="s">
        <v>3</v>
      </c>
      <c r="D2" s="34" t="s">
        <v>4</v>
      </c>
      <c r="E2" s="34" t="s">
        <v>5</v>
      </c>
      <c r="F2" s="35" t="s">
        <v>517</v>
      </c>
      <c r="G2" s="35"/>
      <c r="H2" s="35"/>
      <c r="I2" s="35"/>
      <c r="J2" s="8" t="s">
        <v>518</v>
      </c>
      <c r="K2" s="8"/>
      <c r="L2" s="8"/>
      <c r="M2" s="8"/>
      <c r="N2" s="25" t="s">
        <v>8</v>
      </c>
      <c r="O2" s="25" t="s">
        <v>9</v>
      </c>
      <c r="P2" s="38" t="s">
        <v>10</v>
      </c>
      <c r="Q2" s="7" t="s">
        <v>519</v>
      </c>
      <c r="R2" s="7" t="s">
        <v>848</v>
      </c>
    </row>
    <row r="3" s="15" customFormat="1" ht="38.1" customHeight="1" spans="1:18">
      <c r="A3" s="17"/>
      <c r="B3" s="36"/>
      <c r="C3" s="17"/>
      <c r="D3" s="37"/>
      <c r="E3" s="37"/>
      <c r="F3" s="17" t="s">
        <v>14</v>
      </c>
      <c r="G3" s="17" t="s">
        <v>9</v>
      </c>
      <c r="H3" s="17" t="s">
        <v>15</v>
      </c>
      <c r="I3" s="39" t="s">
        <v>16</v>
      </c>
      <c r="J3" s="8" t="s">
        <v>849</v>
      </c>
      <c r="K3" s="8" t="s">
        <v>521</v>
      </c>
      <c r="L3" s="8" t="s">
        <v>142</v>
      </c>
      <c r="M3" s="26" t="s">
        <v>18</v>
      </c>
      <c r="N3" s="25"/>
      <c r="O3" s="25"/>
      <c r="P3" s="38"/>
      <c r="Q3" s="7"/>
      <c r="R3" s="7"/>
    </row>
    <row r="4" ht="18.9" customHeight="1" spans="1:18">
      <c r="A4" s="12">
        <v>1</v>
      </c>
      <c r="B4" s="13" t="s">
        <v>850</v>
      </c>
      <c r="C4" s="12" t="s">
        <v>20</v>
      </c>
      <c r="D4" s="12" t="s">
        <v>495</v>
      </c>
      <c r="E4" s="12" t="s">
        <v>851</v>
      </c>
      <c r="F4" s="12" t="s">
        <v>852</v>
      </c>
      <c r="G4" s="12" t="s">
        <v>691</v>
      </c>
      <c r="H4" s="14">
        <f>F4/2</f>
        <v>51</v>
      </c>
      <c r="I4" s="14">
        <f>F4/4</f>
        <v>25.5</v>
      </c>
      <c r="J4" s="12">
        <v>29.56</v>
      </c>
      <c r="K4" s="12">
        <v>49.41</v>
      </c>
      <c r="L4" s="12">
        <f>SUM(J4:K4)</f>
        <v>78.97</v>
      </c>
      <c r="M4" s="12">
        <f>L4*0.5</f>
        <v>39.485</v>
      </c>
      <c r="N4" s="14">
        <f>I4+M4</f>
        <v>64.985</v>
      </c>
      <c r="O4" s="12">
        <f>RANK(N4,N$4:N$8)</f>
        <v>1</v>
      </c>
      <c r="P4" s="12"/>
      <c r="Q4" s="12">
        <v>20</v>
      </c>
      <c r="R4" s="12">
        <v>29</v>
      </c>
    </row>
    <row r="5" ht="18.9" customHeight="1" spans="1:18">
      <c r="A5" s="12">
        <v>4</v>
      </c>
      <c r="B5" s="13" t="s">
        <v>850</v>
      </c>
      <c r="C5" s="12" t="s">
        <v>20</v>
      </c>
      <c r="D5" s="12" t="s">
        <v>853</v>
      </c>
      <c r="E5" s="12" t="s">
        <v>854</v>
      </c>
      <c r="F5" s="12" t="s">
        <v>855</v>
      </c>
      <c r="G5" s="12" t="s">
        <v>681</v>
      </c>
      <c r="H5" s="14">
        <f>F5/2</f>
        <v>43.5</v>
      </c>
      <c r="I5" s="14">
        <f>F5/4</f>
        <v>21.75</v>
      </c>
      <c r="J5" s="12">
        <v>30.28</v>
      </c>
      <c r="K5" s="12">
        <v>48.94</v>
      </c>
      <c r="L5" s="12">
        <f>SUM(J5:K5)</f>
        <v>79.22</v>
      </c>
      <c r="M5" s="12">
        <f>L5*0.5</f>
        <v>39.61</v>
      </c>
      <c r="N5" s="14">
        <f>I5+M5</f>
        <v>61.36</v>
      </c>
      <c r="O5" s="12">
        <f>RANK(N5,N$4:N$8)</f>
        <v>2</v>
      </c>
      <c r="P5" s="12"/>
      <c r="Q5" s="12">
        <v>24</v>
      </c>
      <c r="R5" s="12">
        <v>1</v>
      </c>
    </row>
    <row r="6" ht="18.9" customHeight="1" spans="1:18">
      <c r="A6" s="12">
        <v>3</v>
      </c>
      <c r="B6" s="13" t="s">
        <v>850</v>
      </c>
      <c r="C6" s="12" t="s">
        <v>20</v>
      </c>
      <c r="D6" s="12" t="s">
        <v>272</v>
      </c>
      <c r="E6" s="12" t="s">
        <v>856</v>
      </c>
      <c r="F6" s="12" t="s">
        <v>857</v>
      </c>
      <c r="G6" s="12" t="s">
        <v>687</v>
      </c>
      <c r="H6" s="14">
        <f>F6/2</f>
        <v>45.5</v>
      </c>
      <c r="I6" s="14">
        <f>F6/4</f>
        <v>22.75</v>
      </c>
      <c r="J6" s="12">
        <v>29.46</v>
      </c>
      <c r="K6" s="12">
        <v>44.02</v>
      </c>
      <c r="L6" s="12">
        <f>SUM(J6:K6)</f>
        <v>73.48</v>
      </c>
      <c r="M6" s="12">
        <f>L6*0.5</f>
        <v>36.74</v>
      </c>
      <c r="N6" s="14">
        <f>I6+M6</f>
        <v>59.49</v>
      </c>
      <c r="O6" s="12">
        <f>RANK(N6,N$4:N$8)</f>
        <v>3</v>
      </c>
      <c r="P6" s="12"/>
      <c r="Q6" s="12">
        <v>22</v>
      </c>
      <c r="R6" s="12">
        <v>10</v>
      </c>
    </row>
    <row r="7" ht="18.9" customHeight="1" spans="1:18">
      <c r="A7" s="12">
        <v>2</v>
      </c>
      <c r="B7" s="13" t="s">
        <v>850</v>
      </c>
      <c r="C7" s="12" t="s">
        <v>20</v>
      </c>
      <c r="D7" s="12" t="s">
        <v>167</v>
      </c>
      <c r="E7" s="12" t="s">
        <v>858</v>
      </c>
      <c r="F7" s="12" t="s">
        <v>859</v>
      </c>
      <c r="G7" s="12" t="s">
        <v>684</v>
      </c>
      <c r="H7" s="14">
        <f>F7/2</f>
        <v>48.5</v>
      </c>
      <c r="I7" s="14">
        <f>F7/4</f>
        <v>24.25</v>
      </c>
      <c r="J7" s="12">
        <v>30.46</v>
      </c>
      <c r="K7" s="12">
        <v>38.22</v>
      </c>
      <c r="L7" s="12">
        <f>SUM(J7:K7)</f>
        <v>68.68</v>
      </c>
      <c r="M7" s="12">
        <f>L7*0.5</f>
        <v>34.34</v>
      </c>
      <c r="N7" s="14">
        <f>I7+M7</f>
        <v>58.59</v>
      </c>
      <c r="O7" s="12">
        <f>RANK(N7,N$4:N$8)</f>
        <v>4</v>
      </c>
      <c r="P7" s="12"/>
      <c r="Q7" s="12">
        <v>21</v>
      </c>
      <c r="R7" s="12">
        <v>3</v>
      </c>
    </row>
  </sheetData>
  <mergeCells count="13">
    <mergeCell ref="A1:R1"/>
    <mergeCell ref="F2:I2"/>
    <mergeCell ref="J2:M2"/>
    <mergeCell ref="A2:A3"/>
    <mergeCell ref="B2:B3"/>
    <mergeCell ref="C2:C3"/>
    <mergeCell ref="D2:D3"/>
    <mergeCell ref="E2:E3"/>
    <mergeCell ref="N2:N3"/>
    <mergeCell ref="O2:O3"/>
    <mergeCell ref="P2:P3"/>
    <mergeCell ref="Q2:Q3"/>
    <mergeCell ref="R2:R3"/>
  </mergeCells>
  <printOptions horizontalCentered="1"/>
  <pageMargins left="0.15625" right="0.15625" top="0.786805555555556" bottom="0.786805555555556" header="0.511805555555556" footer="0.511805555555556"/>
  <pageSetup paperSize="9" scale="90" orientation="landscape"/>
  <headerFooter>
    <oddFooter>&amp;C第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G18" sqref="G18"/>
    </sheetView>
  </sheetViews>
  <sheetFormatPr defaultColWidth="9.1047619047619" defaultRowHeight="15"/>
  <cols>
    <col min="1" max="1" width="4.66666666666667" style="3" customWidth="1"/>
    <col min="2" max="2" width="14.552380952381" style="4" customWidth="1"/>
    <col min="3" max="3" width="5.88571428571429" style="3" customWidth="1"/>
    <col min="4" max="4" width="8" style="3" customWidth="1"/>
    <col min="5" max="5" width="24.8857142857143" style="3" customWidth="1"/>
    <col min="6" max="6" width="6.33333333333333" style="3" customWidth="1"/>
    <col min="7" max="7" width="4.88571428571429" style="3" customWidth="1"/>
    <col min="8" max="8" width="9.1047619047619" style="3" customWidth="1"/>
    <col min="9" max="9" width="8.55238095238095" style="3" customWidth="1"/>
    <col min="10" max="10" width="10.3333333333333" style="3" customWidth="1"/>
    <col min="11" max="11" width="9.66666666666667" style="3" customWidth="1"/>
    <col min="12" max="14" width="9.1047619047619" style="3"/>
    <col min="15" max="15" width="6.66666666666667" style="3" customWidth="1"/>
    <col min="16" max="16" width="6.43809523809524" style="3" customWidth="1"/>
    <col min="17" max="17" width="5.1047619047619" style="3" customWidth="1"/>
    <col min="18" max="18" width="4.66666666666667" style="3" customWidth="1"/>
    <col min="19" max="16384" width="9.1047619047619" style="3"/>
  </cols>
  <sheetData>
    <row r="1" s="15" customFormat="1" ht="25.5" spans="1:18">
      <c r="A1" s="33" t="s">
        <v>516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="15" customFormat="1" ht="18" customHeight="1" spans="1:18">
      <c r="A2" s="17" t="s">
        <v>1</v>
      </c>
      <c r="B2" s="17" t="s">
        <v>131</v>
      </c>
      <c r="C2" s="17" t="s">
        <v>3</v>
      </c>
      <c r="D2" s="34" t="s">
        <v>4</v>
      </c>
      <c r="E2" s="34" t="s">
        <v>5</v>
      </c>
      <c r="F2" s="35" t="s">
        <v>517</v>
      </c>
      <c r="G2" s="35"/>
      <c r="H2" s="35"/>
      <c r="I2" s="35"/>
      <c r="J2" s="8" t="s">
        <v>518</v>
      </c>
      <c r="K2" s="8"/>
      <c r="L2" s="8"/>
      <c r="M2" s="8"/>
      <c r="N2" s="25" t="s">
        <v>8</v>
      </c>
      <c r="O2" s="25" t="s">
        <v>9</v>
      </c>
      <c r="P2" s="38" t="s">
        <v>10</v>
      </c>
      <c r="Q2" s="7" t="s">
        <v>519</v>
      </c>
      <c r="R2" s="7" t="s">
        <v>848</v>
      </c>
    </row>
    <row r="3" s="15" customFormat="1" ht="38.1" customHeight="1" spans="1:18">
      <c r="A3" s="17"/>
      <c r="B3" s="36"/>
      <c r="C3" s="17"/>
      <c r="D3" s="37"/>
      <c r="E3" s="37"/>
      <c r="F3" s="17" t="s">
        <v>14</v>
      </c>
      <c r="G3" s="17" t="s">
        <v>9</v>
      </c>
      <c r="H3" s="17" t="s">
        <v>15</v>
      </c>
      <c r="I3" s="39" t="s">
        <v>16</v>
      </c>
      <c r="J3" s="8" t="s">
        <v>849</v>
      </c>
      <c r="K3" s="8" t="s">
        <v>521</v>
      </c>
      <c r="L3" s="8" t="s">
        <v>142</v>
      </c>
      <c r="M3" s="26" t="s">
        <v>18</v>
      </c>
      <c r="N3" s="25"/>
      <c r="O3" s="25"/>
      <c r="P3" s="38"/>
      <c r="Q3" s="7"/>
      <c r="R3" s="7"/>
    </row>
    <row r="4" ht="18.9" customHeight="1" spans="1:18">
      <c r="A4" s="12">
        <v>1</v>
      </c>
      <c r="B4" s="13" t="s">
        <v>860</v>
      </c>
      <c r="C4" s="12" t="s">
        <v>20</v>
      </c>
      <c r="D4" s="12" t="s">
        <v>861</v>
      </c>
      <c r="E4" s="12" t="s">
        <v>862</v>
      </c>
      <c r="F4" s="12">
        <v>115.5</v>
      </c>
      <c r="G4" s="12">
        <v>1</v>
      </c>
      <c r="H4" s="14">
        <f t="shared" ref="H4:H12" si="0">F4/2</f>
        <v>57.75</v>
      </c>
      <c r="I4" s="14">
        <f t="shared" ref="I4:I12" si="1">F4/4</f>
        <v>28.875</v>
      </c>
      <c r="J4" s="12">
        <v>35.74</v>
      </c>
      <c r="K4" s="12">
        <v>51.99</v>
      </c>
      <c r="L4" s="12">
        <f t="shared" ref="L4:L12" si="2">SUM(J4:K4)</f>
        <v>87.73</v>
      </c>
      <c r="M4" s="12">
        <f t="shared" ref="M4:M12" si="3">L4*0.5</f>
        <v>43.865</v>
      </c>
      <c r="N4" s="14">
        <f t="shared" ref="N4:N12" si="4">I4+M4</f>
        <v>72.74</v>
      </c>
      <c r="O4" s="12">
        <f t="shared" ref="O4:O12" si="5">RANK(N4,N$4:N$24)</f>
        <v>1</v>
      </c>
      <c r="P4" s="12"/>
      <c r="Q4" s="12">
        <v>26</v>
      </c>
      <c r="R4" s="12">
        <v>23</v>
      </c>
    </row>
    <row r="5" ht="18.9" customHeight="1" spans="1:18">
      <c r="A5" s="12">
        <v>2</v>
      </c>
      <c r="B5" s="13" t="s">
        <v>860</v>
      </c>
      <c r="C5" s="12" t="s">
        <v>20</v>
      </c>
      <c r="D5" s="12" t="s">
        <v>77</v>
      </c>
      <c r="E5" s="12" t="s">
        <v>863</v>
      </c>
      <c r="F5" s="12">
        <v>113.5</v>
      </c>
      <c r="G5" s="12">
        <v>2</v>
      </c>
      <c r="H5" s="14">
        <f t="shared" si="0"/>
        <v>56.75</v>
      </c>
      <c r="I5" s="14">
        <f t="shared" si="1"/>
        <v>28.375</v>
      </c>
      <c r="J5" s="12">
        <v>25.34</v>
      </c>
      <c r="K5" s="12">
        <v>53.04</v>
      </c>
      <c r="L5" s="12">
        <f t="shared" si="2"/>
        <v>78.38</v>
      </c>
      <c r="M5" s="12">
        <f t="shared" si="3"/>
        <v>39.19</v>
      </c>
      <c r="N5" s="14">
        <f t="shared" si="4"/>
        <v>67.565</v>
      </c>
      <c r="O5" s="12">
        <f t="shared" si="5"/>
        <v>2</v>
      </c>
      <c r="P5" s="12"/>
      <c r="Q5" s="12">
        <v>29</v>
      </c>
      <c r="R5" s="12">
        <v>27</v>
      </c>
    </row>
    <row r="6" ht="18.9" customHeight="1" spans="1:18">
      <c r="A6" s="12">
        <v>5</v>
      </c>
      <c r="B6" s="13" t="s">
        <v>860</v>
      </c>
      <c r="C6" s="12" t="s">
        <v>20</v>
      </c>
      <c r="D6" s="12" t="s">
        <v>864</v>
      </c>
      <c r="E6" s="12" t="s">
        <v>865</v>
      </c>
      <c r="F6" s="12">
        <v>95.5</v>
      </c>
      <c r="G6" s="12">
        <v>5</v>
      </c>
      <c r="H6" s="14">
        <f t="shared" si="0"/>
        <v>47.75</v>
      </c>
      <c r="I6" s="14">
        <f t="shared" si="1"/>
        <v>23.875</v>
      </c>
      <c r="J6" s="12">
        <v>33.7</v>
      </c>
      <c r="K6" s="12">
        <v>49.66</v>
      </c>
      <c r="L6" s="12">
        <f t="shared" si="2"/>
        <v>83.36</v>
      </c>
      <c r="M6" s="12">
        <f t="shared" si="3"/>
        <v>41.68</v>
      </c>
      <c r="N6" s="14">
        <f t="shared" si="4"/>
        <v>65.555</v>
      </c>
      <c r="O6" s="12">
        <f t="shared" si="5"/>
        <v>3</v>
      </c>
      <c r="P6" s="12"/>
      <c r="Q6" s="12">
        <v>31</v>
      </c>
      <c r="R6" s="12">
        <v>2</v>
      </c>
    </row>
    <row r="7" ht="18.9" customHeight="1" spans="1:18">
      <c r="A7" s="12">
        <v>4</v>
      </c>
      <c r="B7" s="13" t="s">
        <v>860</v>
      </c>
      <c r="C7" s="12" t="s">
        <v>20</v>
      </c>
      <c r="D7" s="12" t="s">
        <v>241</v>
      </c>
      <c r="E7" s="12" t="s">
        <v>866</v>
      </c>
      <c r="F7" s="12">
        <v>104.5</v>
      </c>
      <c r="G7" s="12">
        <v>4</v>
      </c>
      <c r="H7" s="14">
        <f t="shared" si="0"/>
        <v>52.25</v>
      </c>
      <c r="I7" s="14">
        <f t="shared" si="1"/>
        <v>26.125</v>
      </c>
      <c r="J7" s="12">
        <v>26.92</v>
      </c>
      <c r="K7" s="12">
        <v>50.32</v>
      </c>
      <c r="L7" s="12">
        <f t="shared" si="2"/>
        <v>77.24</v>
      </c>
      <c r="M7" s="12">
        <f t="shared" si="3"/>
        <v>38.62</v>
      </c>
      <c r="N7" s="14">
        <f t="shared" si="4"/>
        <v>64.745</v>
      </c>
      <c r="O7" s="12">
        <f t="shared" si="5"/>
        <v>4</v>
      </c>
      <c r="P7" s="12"/>
      <c r="Q7" s="12">
        <v>27</v>
      </c>
      <c r="R7" s="12">
        <v>33</v>
      </c>
    </row>
    <row r="8" ht="18.9" customHeight="1" spans="1:18">
      <c r="A8" s="12">
        <v>3</v>
      </c>
      <c r="B8" s="13" t="s">
        <v>860</v>
      </c>
      <c r="C8" s="12" t="s">
        <v>20</v>
      </c>
      <c r="D8" s="12" t="s">
        <v>867</v>
      </c>
      <c r="E8" s="12" t="s">
        <v>868</v>
      </c>
      <c r="F8" s="12">
        <v>107</v>
      </c>
      <c r="G8" s="12">
        <v>3</v>
      </c>
      <c r="H8" s="14">
        <f t="shared" si="0"/>
        <v>53.5</v>
      </c>
      <c r="I8" s="14">
        <f t="shared" si="1"/>
        <v>26.75</v>
      </c>
      <c r="J8" s="12">
        <v>23.92</v>
      </c>
      <c r="K8" s="12">
        <v>50.42</v>
      </c>
      <c r="L8" s="12">
        <f t="shared" si="2"/>
        <v>74.34</v>
      </c>
      <c r="M8" s="12">
        <f t="shared" si="3"/>
        <v>37.17</v>
      </c>
      <c r="N8" s="14">
        <f t="shared" si="4"/>
        <v>63.92</v>
      </c>
      <c r="O8" s="12">
        <f t="shared" si="5"/>
        <v>5</v>
      </c>
      <c r="P8" s="12"/>
      <c r="Q8" s="12">
        <v>3</v>
      </c>
      <c r="R8" s="12">
        <v>24</v>
      </c>
    </row>
    <row r="9" ht="18.9" customHeight="1" spans="1:18">
      <c r="A9" s="12">
        <v>6</v>
      </c>
      <c r="B9" s="13" t="s">
        <v>860</v>
      </c>
      <c r="C9" s="12" t="s">
        <v>20</v>
      </c>
      <c r="D9" s="12" t="s">
        <v>869</v>
      </c>
      <c r="E9" s="12" t="s">
        <v>870</v>
      </c>
      <c r="F9" s="12">
        <v>86.5</v>
      </c>
      <c r="G9" s="12">
        <v>6</v>
      </c>
      <c r="H9" s="14">
        <f t="shared" si="0"/>
        <v>43.25</v>
      </c>
      <c r="I9" s="14">
        <f t="shared" si="1"/>
        <v>21.625</v>
      </c>
      <c r="J9" s="12">
        <v>24.6</v>
      </c>
      <c r="K9" s="12">
        <v>52.14</v>
      </c>
      <c r="L9" s="12">
        <f t="shared" si="2"/>
        <v>76.74</v>
      </c>
      <c r="M9" s="12">
        <f t="shared" si="3"/>
        <v>38.37</v>
      </c>
      <c r="N9" s="14">
        <f t="shared" si="4"/>
        <v>59.995</v>
      </c>
      <c r="O9" s="12">
        <f t="shared" si="5"/>
        <v>6</v>
      </c>
      <c r="P9" s="12"/>
      <c r="Q9" s="12">
        <v>25</v>
      </c>
      <c r="R9" s="12">
        <v>25</v>
      </c>
    </row>
    <row r="10" ht="18.9" customHeight="1" spans="1:18">
      <c r="A10" s="12">
        <v>7</v>
      </c>
      <c r="B10" s="13" t="s">
        <v>860</v>
      </c>
      <c r="C10" s="12" t="s">
        <v>20</v>
      </c>
      <c r="D10" s="12" t="s">
        <v>305</v>
      </c>
      <c r="E10" s="12" t="s">
        <v>871</v>
      </c>
      <c r="F10" s="12">
        <v>82</v>
      </c>
      <c r="G10" s="12">
        <v>7</v>
      </c>
      <c r="H10" s="14">
        <f t="shared" si="0"/>
        <v>41</v>
      </c>
      <c r="I10" s="14">
        <f t="shared" si="1"/>
        <v>20.5</v>
      </c>
      <c r="J10" s="12">
        <v>22.54</v>
      </c>
      <c r="K10" s="12">
        <v>49.46</v>
      </c>
      <c r="L10" s="12">
        <f t="shared" si="2"/>
        <v>72</v>
      </c>
      <c r="M10" s="12">
        <f t="shared" si="3"/>
        <v>36</v>
      </c>
      <c r="N10" s="14">
        <f t="shared" si="4"/>
        <v>56.5</v>
      </c>
      <c r="O10" s="12">
        <f t="shared" si="5"/>
        <v>7</v>
      </c>
      <c r="P10" s="12"/>
      <c r="Q10" s="12">
        <v>16</v>
      </c>
      <c r="R10" s="12">
        <v>12</v>
      </c>
    </row>
    <row r="11" ht="18.9" customHeight="1" spans="1:18">
      <c r="A11" s="12">
        <v>8</v>
      </c>
      <c r="B11" s="13" t="s">
        <v>860</v>
      </c>
      <c r="C11" s="12" t="s">
        <v>20</v>
      </c>
      <c r="D11" s="12" t="s">
        <v>872</v>
      </c>
      <c r="E11" s="12" t="s">
        <v>873</v>
      </c>
      <c r="F11" s="12">
        <v>77.5</v>
      </c>
      <c r="G11" s="12">
        <v>8</v>
      </c>
      <c r="H11" s="14">
        <f t="shared" si="0"/>
        <v>38.75</v>
      </c>
      <c r="I11" s="14">
        <f t="shared" si="1"/>
        <v>19.375</v>
      </c>
      <c r="J11" s="12">
        <v>28.08</v>
      </c>
      <c r="K11" s="12">
        <v>45.38</v>
      </c>
      <c r="L11" s="12">
        <f t="shared" si="2"/>
        <v>73.46</v>
      </c>
      <c r="M11" s="12">
        <f t="shared" si="3"/>
        <v>36.73</v>
      </c>
      <c r="N11" s="14">
        <f t="shared" si="4"/>
        <v>56.105</v>
      </c>
      <c r="O11" s="12">
        <f t="shared" si="5"/>
        <v>8</v>
      </c>
      <c r="P11" s="12"/>
      <c r="Q11" s="12">
        <v>9</v>
      </c>
      <c r="R11" s="12">
        <v>26</v>
      </c>
    </row>
    <row r="12" ht="18.9" customHeight="1" spans="1:18">
      <c r="A12" s="12">
        <v>9</v>
      </c>
      <c r="B12" s="13" t="s">
        <v>860</v>
      </c>
      <c r="C12" s="12" t="s">
        <v>20</v>
      </c>
      <c r="D12" s="12" t="s">
        <v>874</v>
      </c>
      <c r="E12" s="12" t="s">
        <v>875</v>
      </c>
      <c r="F12" s="12">
        <v>74</v>
      </c>
      <c r="G12" s="12">
        <v>9</v>
      </c>
      <c r="H12" s="14">
        <f t="shared" si="0"/>
        <v>37</v>
      </c>
      <c r="I12" s="14">
        <f t="shared" si="1"/>
        <v>18.5</v>
      </c>
      <c r="J12" s="12">
        <v>21.81</v>
      </c>
      <c r="K12" s="12">
        <v>46.64</v>
      </c>
      <c r="L12" s="12">
        <f t="shared" si="2"/>
        <v>68.45</v>
      </c>
      <c r="M12" s="12">
        <f t="shared" si="3"/>
        <v>34.225</v>
      </c>
      <c r="N12" s="14">
        <f t="shared" si="4"/>
        <v>52.725</v>
      </c>
      <c r="O12" s="12">
        <f t="shared" si="5"/>
        <v>9</v>
      </c>
      <c r="P12" s="12"/>
      <c r="Q12" s="12">
        <v>18</v>
      </c>
      <c r="R12" s="12">
        <v>15</v>
      </c>
    </row>
  </sheetData>
  <mergeCells count="13">
    <mergeCell ref="A1:R1"/>
    <mergeCell ref="F2:I2"/>
    <mergeCell ref="J2:M2"/>
    <mergeCell ref="A2:A3"/>
    <mergeCell ref="B2:B3"/>
    <mergeCell ref="C2:C3"/>
    <mergeCell ref="D2:D3"/>
    <mergeCell ref="E2:E3"/>
    <mergeCell ref="N2:N3"/>
    <mergeCell ref="O2:O3"/>
    <mergeCell ref="P2:P3"/>
    <mergeCell ref="Q2:Q3"/>
    <mergeCell ref="R2:R3"/>
  </mergeCells>
  <printOptions horizontalCentered="1"/>
  <pageMargins left="0.15625" right="0.15625" top="0.786805555555556" bottom="0.786805555555556" header="0.511805555555556" footer="0.511805555555556"/>
  <pageSetup paperSize="9" scale="90" orientation="landscape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workbookViewId="0">
      <selection activeCell="G18" sqref="G18"/>
    </sheetView>
  </sheetViews>
  <sheetFormatPr defaultColWidth="9.1047619047619" defaultRowHeight="15"/>
  <cols>
    <col min="1" max="1" width="4.66666666666667" style="3" customWidth="1"/>
    <col min="2" max="2" width="14.552380952381" style="4" customWidth="1"/>
    <col min="3" max="3" width="5.88571428571429" style="3" customWidth="1"/>
    <col min="4" max="4" width="8" style="3" customWidth="1"/>
    <col min="5" max="5" width="18.7142857142857" style="3" customWidth="1"/>
    <col min="6" max="6" width="6.33333333333333" style="3" customWidth="1"/>
    <col min="7" max="7" width="4.88571428571429" style="3" customWidth="1"/>
    <col min="8" max="8" width="9.1047619047619" style="3" customWidth="1"/>
    <col min="9" max="9" width="8.55238095238095" style="3" customWidth="1"/>
    <col min="10" max="10" width="10.3333333333333" style="3" customWidth="1"/>
    <col min="11" max="11" width="9.66666666666667" style="3" customWidth="1"/>
    <col min="12" max="14" width="9.1047619047619" style="3"/>
    <col min="15" max="15" width="5.57142857142857" style="3" customWidth="1"/>
    <col min="16" max="16" width="5.42857142857143" style="3" customWidth="1"/>
    <col min="17" max="17" width="5.1047619047619" style="3" customWidth="1"/>
    <col min="18" max="18" width="4.66666666666667" style="3" customWidth="1"/>
    <col min="19" max="16384" width="9.1047619047619" style="3"/>
  </cols>
  <sheetData>
    <row r="1" s="15" customFormat="1" ht="25.5" spans="1:18">
      <c r="A1" s="33" t="s">
        <v>516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="15" customFormat="1" ht="18" customHeight="1" spans="1:18">
      <c r="A2" s="17" t="s">
        <v>1</v>
      </c>
      <c r="B2" s="17" t="s">
        <v>131</v>
      </c>
      <c r="C2" s="17" t="s">
        <v>3</v>
      </c>
      <c r="D2" s="34" t="s">
        <v>4</v>
      </c>
      <c r="E2" s="34" t="s">
        <v>5</v>
      </c>
      <c r="F2" s="35" t="s">
        <v>517</v>
      </c>
      <c r="G2" s="35"/>
      <c r="H2" s="35"/>
      <c r="I2" s="35"/>
      <c r="J2" s="8" t="s">
        <v>518</v>
      </c>
      <c r="K2" s="8"/>
      <c r="L2" s="8"/>
      <c r="M2" s="8"/>
      <c r="N2" s="25" t="s">
        <v>8</v>
      </c>
      <c r="O2" s="25" t="s">
        <v>9</v>
      </c>
      <c r="P2" s="38" t="s">
        <v>10</v>
      </c>
      <c r="Q2" s="7" t="s">
        <v>519</v>
      </c>
      <c r="R2" s="7" t="s">
        <v>848</v>
      </c>
    </row>
    <row r="3" s="15" customFormat="1" ht="38.1" customHeight="1" spans="1:18">
      <c r="A3" s="17"/>
      <c r="B3" s="36"/>
      <c r="C3" s="17"/>
      <c r="D3" s="37"/>
      <c r="E3" s="37"/>
      <c r="F3" s="17" t="s">
        <v>14</v>
      </c>
      <c r="G3" s="17" t="s">
        <v>9</v>
      </c>
      <c r="H3" s="17" t="s">
        <v>15</v>
      </c>
      <c r="I3" s="39" t="s">
        <v>16</v>
      </c>
      <c r="J3" s="8" t="s">
        <v>849</v>
      </c>
      <c r="K3" s="8" t="s">
        <v>521</v>
      </c>
      <c r="L3" s="8" t="s">
        <v>142</v>
      </c>
      <c r="M3" s="26" t="s">
        <v>18</v>
      </c>
      <c r="N3" s="25"/>
      <c r="O3" s="25"/>
      <c r="P3" s="38"/>
      <c r="Q3" s="7"/>
      <c r="R3" s="7"/>
    </row>
    <row r="4" ht="18.9" customHeight="1" spans="1:18">
      <c r="A4" s="12">
        <v>8</v>
      </c>
      <c r="B4" s="13" t="s">
        <v>876</v>
      </c>
      <c r="C4" s="12" t="s">
        <v>20</v>
      </c>
      <c r="D4" s="12" t="s">
        <v>877</v>
      </c>
      <c r="E4" s="12" t="s">
        <v>878</v>
      </c>
      <c r="F4" s="12">
        <v>107</v>
      </c>
      <c r="G4" s="12">
        <v>8</v>
      </c>
      <c r="H4" s="14">
        <f t="shared" ref="H4:H25" si="0">F4/2</f>
        <v>53.5</v>
      </c>
      <c r="I4" s="14">
        <f t="shared" ref="I4:I25" si="1">F4/4</f>
        <v>26.75</v>
      </c>
      <c r="J4" s="12">
        <v>32.78</v>
      </c>
      <c r="K4" s="12">
        <v>52.41</v>
      </c>
      <c r="L4" s="12">
        <f t="shared" ref="L4:L25" si="2">SUM(J4:K4)</f>
        <v>85.19</v>
      </c>
      <c r="M4" s="12">
        <f t="shared" ref="M4:M25" si="3">L4*0.5</f>
        <v>42.595</v>
      </c>
      <c r="N4" s="14">
        <f t="shared" ref="N4:N25" si="4">I4+M4</f>
        <v>69.345</v>
      </c>
      <c r="O4" s="12">
        <f t="shared" ref="O4:O25" si="5">RANK(N4,N$4:N$37)</f>
        <v>1</v>
      </c>
      <c r="P4" s="12"/>
      <c r="Q4" s="12">
        <v>6</v>
      </c>
      <c r="R4" s="12">
        <v>13</v>
      </c>
    </row>
    <row r="5" ht="18.9" customHeight="1" spans="1:18">
      <c r="A5" s="12">
        <v>2</v>
      </c>
      <c r="B5" s="13" t="s">
        <v>876</v>
      </c>
      <c r="C5" s="12" t="s">
        <v>24</v>
      </c>
      <c r="D5" s="12" t="s">
        <v>879</v>
      </c>
      <c r="E5" s="12" t="s">
        <v>880</v>
      </c>
      <c r="F5" s="12">
        <v>126</v>
      </c>
      <c r="G5" s="12">
        <v>2</v>
      </c>
      <c r="H5" s="14">
        <f t="shared" si="0"/>
        <v>63</v>
      </c>
      <c r="I5" s="14">
        <f t="shared" si="1"/>
        <v>31.5</v>
      </c>
      <c r="J5" s="12">
        <v>26.5</v>
      </c>
      <c r="K5" s="12">
        <v>48.92</v>
      </c>
      <c r="L5" s="12">
        <f t="shared" si="2"/>
        <v>75.42</v>
      </c>
      <c r="M5" s="12">
        <f t="shared" si="3"/>
        <v>37.71</v>
      </c>
      <c r="N5" s="14">
        <f t="shared" si="4"/>
        <v>69.21</v>
      </c>
      <c r="O5" s="12">
        <f t="shared" si="5"/>
        <v>2</v>
      </c>
      <c r="P5" s="12"/>
      <c r="Q5" s="12">
        <v>14</v>
      </c>
      <c r="R5" s="12">
        <v>11</v>
      </c>
    </row>
    <row r="6" ht="18.9" customHeight="1" spans="1:18">
      <c r="A6" s="12">
        <v>3</v>
      </c>
      <c r="B6" s="13" t="s">
        <v>876</v>
      </c>
      <c r="C6" s="12" t="s">
        <v>20</v>
      </c>
      <c r="D6" s="12" t="s">
        <v>881</v>
      </c>
      <c r="E6" s="12" t="s">
        <v>882</v>
      </c>
      <c r="F6" s="12">
        <v>113.5</v>
      </c>
      <c r="G6" s="12">
        <v>3</v>
      </c>
      <c r="H6" s="14">
        <f t="shared" si="0"/>
        <v>56.75</v>
      </c>
      <c r="I6" s="14">
        <f t="shared" si="1"/>
        <v>28.375</v>
      </c>
      <c r="J6" s="12">
        <v>30.58</v>
      </c>
      <c r="K6" s="12">
        <v>50.78</v>
      </c>
      <c r="L6" s="12">
        <f t="shared" si="2"/>
        <v>81.36</v>
      </c>
      <c r="M6" s="12">
        <f t="shared" si="3"/>
        <v>40.68</v>
      </c>
      <c r="N6" s="14">
        <f t="shared" si="4"/>
        <v>69.055</v>
      </c>
      <c r="O6" s="12">
        <f t="shared" si="5"/>
        <v>3</v>
      </c>
      <c r="P6" s="12"/>
      <c r="Q6" s="12">
        <v>5</v>
      </c>
      <c r="R6" s="12">
        <v>31</v>
      </c>
    </row>
    <row r="7" ht="18.9" customHeight="1" spans="1:18">
      <c r="A7" s="12">
        <v>1</v>
      </c>
      <c r="B7" s="13" t="s">
        <v>876</v>
      </c>
      <c r="C7" s="12" t="s">
        <v>20</v>
      </c>
      <c r="D7" s="12" t="s">
        <v>883</v>
      </c>
      <c r="E7" s="12" t="s">
        <v>884</v>
      </c>
      <c r="F7" s="12">
        <v>128</v>
      </c>
      <c r="G7" s="12">
        <v>1</v>
      </c>
      <c r="H7" s="14">
        <f t="shared" si="0"/>
        <v>64</v>
      </c>
      <c r="I7" s="14">
        <f t="shared" si="1"/>
        <v>32</v>
      </c>
      <c r="J7" s="12">
        <v>26.54</v>
      </c>
      <c r="K7" s="12">
        <v>46</v>
      </c>
      <c r="L7" s="12">
        <f t="shared" si="2"/>
        <v>72.54</v>
      </c>
      <c r="M7" s="12">
        <f t="shared" si="3"/>
        <v>36.27</v>
      </c>
      <c r="N7" s="14">
        <f t="shared" si="4"/>
        <v>68.27</v>
      </c>
      <c r="O7" s="12">
        <f t="shared" si="5"/>
        <v>4</v>
      </c>
      <c r="P7" s="12"/>
      <c r="Q7" s="12">
        <v>8</v>
      </c>
      <c r="R7" s="12">
        <v>30</v>
      </c>
    </row>
    <row r="8" ht="18.9" customHeight="1" spans="1:18">
      <c r="A8" s="12">
        <v>5</v>
      </c>
      <c r="B8" s="13" t="s">
        <v>876</v>
      </c>
      <c r="C8" s="12" t="s">
        <v>20</v>
      </c>
      <c r="D8" s="12" t="s">
        <v>885</v>
      </c>
      <c r="E8" s="12" t="s">
        <v>886</v>
      </c>
      <c r="F8" s="12">
        <v>110</v>
      </c>
      <c r="G8" s="12">
        <v>5</v>
      </c>
      <c r="H8" s="14">
        <f t="shared" si="0"/>
        <v>55</v>
      </c>
      <c r="I8" s="14">
        <f t="shared" si="1"/>
        <v>27.5</v>
      </c>
      <c r="J8" s="12">
        <v>26.84</v>
      </c>
      <c r="K8" s="12">
        <v>53.7</v>
      </c>
      <c r="L8" s="12">
        <f t="shared" si="2"/>
        <v>80.54</v>
      </c>
      <c r="M8" s="12">
        <f t="shared" si="3"/>
        <v>40.27</v>
      </c>
      <c r="N8" s="14">
        <f t="shared" si="4"/>
        <v>67.77</v>
      </c>
      <c r="O8" s="12">
        <f t="shared" si="5"/>
        <v>5</v>
      </c>
      <c r="P8" s="12"/>
      <c r="Q8" s="12">
        <v>2</v>
      </c>
      <c r="R8" s="12">
        <v>22</v>
      </c>
    </row>
    <row r="9" ht="18.9" customHeight="1" spans="1:18">
      <c r="A9" s="12">
        <v>4</v>
      </c>
      <c r="B9" s="13" t="s">
        <v>876</v>
      </c>
      <c r="C9" s="12" t="s">
        <v>20</v>
      </c>
      <c r="D9" s="12" t="s">
        <v>641</v>
      </c>
      <c r="E9" s="12" t="s">
        <v>887</v>
      </c>
      <c r="F9" s="12">
        <v>110.5</v>
      </c>
      <c r="G9" s="12">
        <v>4</v>
      </c>
      <c r="H9" s="14">
        <f t="shared" si="0"/>
        <v>55.25</v>
      </c>
      <c r="I9" s="14">
        <f t="shared" si="1"/>
        <v>27.625</v>
      </c>
      <c r="J9" s="12">
        <v>32.34</v>
      </c>
      <c r="K9" s="12">
        <v>47.68</v>
      </c>
      <c r="L9" s="12">
        <f t="shared" si="2"/>
        <v>80.02</v>
      </c>
      <c r="M9" s="12">
        <f t="shared" si="3"/>
        <v>40.01</v>
      </c>
      <c r="N9" s="14">
        <f t="shared" si="4"/>
        <v>67.635</v>
      </c>
      <c r="O9" s="12">
        <f t="shared" si="5"/>
        <v>6</v>
      </c>
      <c r="P9" s="12"/>
      <c r="Q9" s="12">
        <v>3</v>
      </c>
      <c r="R9" s="12">
        <v>28</v>
      </c>
    </row>
    <row r="10" ht="18.9" customHeight="1" spans="1:18">
      <c r="A10" s="12">
        <v>7</v>
      </c>
      <c r="B10" s="13" t="s">
        <v>876</v>
      </c>
      <c r="C10" s="12" t="s">
        <v>20</v>
      </c>
      <c r="D10" s="12" t="s">
        <v>888</v>
      </c>
      <c r="E10" s="12" t="s">
        <v>889</v>
      </c>
      <c r="F10" s="12">
        <v>107.5</v>
      </c>
      <c r="G10" s="12">
        <v>7</v>
      </c>
      <c r="H10" s="14">
        <f t="shared" si="0"/>
        <v>53.75</v>
      </c>
      <c r="I10" s="14">
        <f t="shared" si="1"/>
        <v>26.875</v>
      </c>
      <c r="J10" s="12">
        <v>31.34</v>
      </c>
      <c r="K10" s="12">
        <v>48.45</v>
      </c>
      <c r="L10" s="12">
        <f t="shared" si="2"/>
        <v>79.79</v>
      </c>
      <c r="M10" s="12">
        <f t="shared" si="3"/>
        <v>39.895</v>
      </c>
      <c r="N10" s="14">
        <f t="shared" si="4"/>
        <v>66.77</v>
      </c>
      <c r="O10" s="12">
        <f t="shared" si="5"/>
        <v>7</v>
      </c>
      <c r="P10" s="12"/>
      <c r="Q10" s="12">
        <v>10</v>
      </c>
      <c r="R10" s="12">
        <v>19</v>
      </c>
    </row>
    <row r="11" ht="18.9" customHeight="1" spans="1:18">
      <c r="A11" s="12">
        <v>6</v>
      </c>
      <c r="B11" s="13" t="s">
        <v>876</v>
      </c>
      <c r="C11" s="12" t="s">
        <v>20</v>
      </c>
      <c r="D11" s="12" t="s">
        <v>229</v>
      </c>
      <c r="E11" s="12" t="s">
        <v>890</v>
      </c>
      <c r="F11" s="12">
        <v>108</v>
      </c>
      <c r="G11" s="12">
        <v>6</v>
      </c>
      <c r="H11" s="14">
        <f t="shared" si="0"/>
        <v>54</v>
      </c>
      <c r="I11" s="14">
        <f t="shared" si="1"/>
        <v>27</v>
      </c>
      <c r="J11" s="12">
        <v>30.16</v>
      </c>
      <c r="K11" s="12">
        <v>47.73</v>
      </c>
      <c r="L11" s="12">
        <f t="shared" si="2"/>
        <v>77.89</v>
      </c>
      <c r="M11" s="12">
        <f t="shared" si="3"/>
        <v>38.945</v>
      </c>
      <c r="N11" s="14">
        <f t="shared" si="4"/>
        <v>65.945</v>
      </c>
      <c r="O11" s="12">
        <f t="shared" si="5"/>
        <v>8</v>
      </c>
      <c r="P11" s="12"/>
      <c r="Q11" s="12">
        <v>19</v>
      </c>
      <c r="R11" s="12">
        <v>21</v>
      </c>
    </row>
    <row r="12" ht="18.9" customHeight="1" spans="1:18">
      <c r="A12" s="12">
        <v>12</v>
      </c>
      <c r="B12" s="13" t="s">
        <v>876</v>
      </c>
      <c r="C12" s="12" t="s">
        <v>24</v>
      </c>
      <c r="D12" s="12" t="s">
        <v>54</v>
      </c>
      <c r="E12" s="12" t="s">
        <v>891</v>
      </c>
      <c r="F12" s="12">
        <v>95.5</v>
      </c>
      <c r="G12" s="12">
        <v>12</v>
      </c>
      <c r="H12" s="14">
        <f t="shared" si="0"/>
        <v>47.75</v>
      </c>
      <c r="I12" s="14">
        <f t="shared" si="1"/>
        <v>23.875</v>
      </c>
      <c r="J12" s="12">
        <v>32.14</v>
      </c>
      <c r="K12" s="12">
        <v>49.92</v>
      </c>
      <c r="L12" s="12">
        <f t="shared" si="2"/>
        <v>82.06</v>
      </c>
      <c r="M12" s="12">
        <f t="shared" si="3"/>
        <v>41.03</v>
      </c>
      <c r="N12" s="14">
        <f t="shared" si="4"/>
        <v>64.905</v>
      </c>
      <c r="O12" s="12">
        <f t="shared" si="5"/>
        <v>9</v>
      </c>
      <c r="P12" s="12"/>
      <c r="Q12" s="12">
        <v>13</v>
      </c>
      <c r="R12" s="12">
        <v>18</v>
      </c>
    </row>
    <row r="13" ht="18.9" customHeight="1" spans="1:18">
      <c r="A13" s="12">
        <v>9</v>
      </c>
      <c r="B13" s="13" t="s">
        <v>876</v>
      </c>
      <c r="C13" s="12" t="s">
        <v>20</v>
      </c>
      <c r="D13" s="12" t="s">
        <v>892</v>
      </c>
      <c r="E13" s="12" t="s">
        <v>893</v>
      </c>
      <c r="F13" s="12">
        <v>104.5</v>
      </c>
      <c r="G13" s="12">
        <v>9</v>
      </c>
      <c r="H13" s="14">
        <f t="shared" si="0"/>
        <v>52.25</v>
      </c>
      <c r="I13" s="14">
        <f t="shared" si="1"/>
        <v>26.125</v>
      </c>
      <c r="J13" s="12">
        <v>25.52</v>
      </c>
      <c r="K13" s="12">
        <v>49.66</v>
      </c>
      <c r="L13" s="12">
        <f t="shared" si="2"/>
        <v>75.18</v>
      </c>
      <c r="M13" s="12">
        <f t="shared" si="3"/>
        <v>37.59</v>
      </c>
      <c r="N13" s="14">
        <f t="shared" si="4"/>
        <v>63.715</v>
      </c>
      <c r="O13" s="12">
        <f t="shared" si="5"/>
        <v>10</v>
      </c>
      <c r="P13" s="12"/>
      <c r="Q13" s="12">
        <v>7</v>
      </c>
      <c r="R13" s="12">
        <v>35</v>
      </c>
    </row>
    <row r="14" ht="18.9" customHeight="1" spans="1:18">
      <c r="A14" s="12">
        <v>18</v>
      </c>
      <c r="B14" s="13" t="s">
        <v>876</v>
      </c>
      <c r="C14" s="12" t="s">
        <v>20</v>
      </c>
      <c r="D14" s="12" t="s">
        <v>894</v>
      </c>
      <c r="E14" s="12" t="s">
        <v>895</v>
      </c>
      <c r="F14" s="12">
        <v>85</v>
      </c>
      <c r="G14" s="12">
        <v>18</v>
      </c>
      <c r="H14" s="14">
        <f t="shared" si="0"/>
        <v>42.5</v>
      </c>
      <c r="I14" s="14">
        <f t="shared" si="1"/>
        <v>21.25</v>
      </c>
      <c r="J14" s="12">
        <v>32.04</v>
      </c>
      <c r="K14" s="12">
        <v>48.3</v>
      </c>
      <c r="L14" s="12">
        <f t="shared" si="2"/>
        <v>80.34</v>
      </c>
      <c r="M14" s="12">
        <f t="shared" si="3"/>
        <v>40.17</v>
      </c>
      <c r="N14" s="14">
        <f t="shared" si="4"/>
        <v>61.42</v>
      </c>
      <c r="O14" s="12">
        <f t="shared" si="5"/>
        <v>11</v>
      </c>
      <c r="P14" s="12"/>
      <c r="Q14" s="12">
        <v>35</v>
      </c>
      <c r="R14" s="12">
        <v>16</v>
      </c>
    </row>
    <row r="15" ht="18.9" customHeight="1" spans="1:18">
      <c r="A15" s="12">
        <v>11</v>
      </c>
      <c r="B15" s="13" t="s">
        <v>876</v>
      </c>
      <c r="C15" s="12" t="s">
        <v>20</v>
      </c>
      <c r="D15" s="12" t="s">
        <v>289</v>
      </c>
      <c r="E15" s="12" t="s">
        <v>896</v>
      </c>
      <c r="F15" s="12">
        <v>97</v>
      </c>
      <c r="G15" s="12">
        <v>11</v>
      </c>
      <c r="H15" s="14">
        <f t="shared" si="0"/>
        <v>48.5</v>
      </c>
      <c r="I15" s="14">
        <f t="shared" si="1"/>
        <v>24.25</v>
      </c>
      <c r="J15" s="12">
        <v>25.36</v>
      </c>
      <c r="K15" s="12">
        <v>48.98</v>
      </c>
      <c r="L15" s="12">
        <f t="shared" si="2"/>
        <v>74.34</v>
      </c>
      <c r="M15" s="12">
        <f t="shared" si="3"/>
        <v>37.17</v>
      </c>
      <c r="N15" s="14">
        <f t="shared" si="4"/>
        <v>61.42</v>
      </c>
      <c r="O15" s="12">
        <f t="shared" si="5"/>
        <v>11</v>
      </c>
      <c r="P15" s="12"/>
      <c r="Q15" s="12">
        <v>17</v>
      </c>
      <c r="R15" s="12">
        <v>32</v>
      </c>
    </row>
    <row r="16" ht="18.9" customHeight="1" spans="1:18">
      <c r="A16" s="12">
        <v>13</v>
      </c>
      <c r="B16" s="13" t="s">
        <v>876</v>
      </c>
      <c r="C16" s="12" t="s">
        <v>24</v>
      </c>
      <c r="D16" s="12" t="s">
        <v>897</v>
      </c>
      <c r="E16" s="12" t="s">
        <v>898</v>
      </c>
      <c r="F16" s="12">
        <v>93</v>
      </c>
      <c r="G16" s="12">
        <v>13</v>
      </c>
      <c r="H16" s="14">
        <f t="shared" si="0"/>
        <v>46.5</v>
      </c>
      <c r="I16" s="14">
        <f t="shared" si="1"/>
        <v>23.25</v>
      </c>
      <c r="J16" s="12">
        <v>25.99</v>
      </c>
      <c r="K16" s="12">
        <v>50.2</v>
      </c>
      <c r="L16" s="12">
        <f t="shared" si="2"/>
        <v>76.19</v>
      </c>
      <c r="M16" s="12">
        <f t="shared" si="3"/>
        <v>38.095</v>
      </c>
      <c r="N16" s="14">
        <f t="shared" si="4"/>
        <v>61.345</v>
      </c>
      <c r="O16" s="12">
        <f t="shared" si="5"/>
        <v>13</v>
      </c>
      <c r="P16" s="12"/>
      <c r="Q16" s="12">
        <v>34</v>
      </c>
      <c r="R16" s="12">
        <v>34</v>
      </c>
    </row>
    <row r="17" ht="18.9" customHeight="1" spans="1:18">
      <c r="A17" s="12">
        <v>17</v>
      </c>
      <c r="B17" s="13" t="s">
        <v>876</v>
      </c>
      <c r="C17" s="12" t="s">
        <v>24</v>
      </c>
      <c r="D17" s="12" t="s">
        <v>899</v>
      </c>
      <c r="E17" s="12" t="s">
        <v>900</v>
      </c>
      <c r="F17" s="12">
        <v>85.5</v>
      </c>
      <c r="G17" s="12">
        <v>17</v>
      </c>
      <c r="H17" s="14">
        <f t="shared" si="0"/>
        <v>42.75</v>
      </c>
      <c r="I17" s="14">
        <f t="shared" si="1"/>
        <v>21.375</v>
      </c>
      <c r="J17" s="12">
        <v>33.92</v>
      </c>
      <c r="K17" s="12">
        <v>45.13</v>
      </c>
      <c r="L17" s="12">
        <f t="shared" si="2"/>
        <v>79.05</v>
      </c>
      <c r="M17" s="12">
        <f t="shared" si="3"/>
        <v>39.525</v>
      </c>
      <c r="N17" s="14">
        <f t="shared" si="4"/>
        <v>60.9</v>
      </c>
      <c r="O17" s="12">
        <f t="shared" si="5"/>
        <v>14</v>
      </c>
      <c r="P17" s="12"/>
      <c r="Q17" s="12">
        <v>33</v>
      </c>
      <c r="R17" s="12">
        <v>20</v>
      </c>
    </row>
    <row r="18" ht="18.9" customHeight="1" spans="1:18">
      <c r="A18" s="12">
        <v>22</v>
      </c>
      <c r="B18" s="13" t="s">
        <v>876</v>
      </c>
      <c r="C18" s="12" t="s">
        <v>20</v>
      </c>
      <c r="D18" s="12" t="s">
        <v>535</v>
      </c>
      <c r="E18" s="12" t="s">
        <v>901</v>
      </c>
      <c r="F18" s="12">
        <v>79.5</v>
      </c>
      <c r="G18" s="12">
        <v>22</v>
      </c>
      <c r="H18" s="14">
        <f t="shared" si="0"/>
        <v>39.75</v>
      </c>
      <c r="I18" s="14">
        <f t="shared" si="1"/>
        <v>19.875</v>
      </c>
      <c r="J18" s="12">
        <v>31.42</v>
      </c>
      <c r="K18" s="12">
        <v>50.38</v>
      </c>
      <c r="L18" s="12">
        <f t="shared" si="2"/>
        <v>81.8</v>
      </c>
      <c r="M18" s="12">
        <f t="shared" si="3"/>
        <v>40.9</v>
      </c>
      <c r="N18" s="14">
        <f t="shared" si="4"/>
        <v>60.775</v>
      </c>
      <c r="O18" s="12">
        <f t="shared" si="5"/>
        <v>15</v>
      </c>
      <c r="P18" s="12"/>
      <c r="Q18" s="12">
        <v>11</v>
      </c>
      <c r="R18" s="12">
        <v>14</v>
      </c>
    </row>
    <row r="19" ht="18.9" customHeight="1" spans="1:18">
      <c r="A19" s="12">
        <v>10</v>
      </c>
      <c r="B19" s="13" t="s">
        <v>876</v>
      </c>
      <c r="C19" s="12" t="s">
        <v>20</v>
      </c>
      <c r="D19" s="12" t="s">
        <v>902</v>
      </c>
      <c r="E19" s="12" t="s">
        <v>903</v>
      </c>
      <c r="F19" s="12">
        <v>99.5</v>
      </c>
      <c r="G19" s="12">
        <v>10</v>
      </c>
      <c r="H19" s="14">
        <f t="shared" si="0"/>
        <v>49.75</v>
      </c>
      <c r="I19" s="14">
        <f t="shared" si="1"/>
        <v>24.875</v>
      </c>
      <c r="J19" s="12">
        <v>25.52</v>
      </c>
      <c r="K19" s="12">
        <v>45.11</v>
      </c>
      <c r="L19" s="12">
        <f t="shared" si="2"/>
        <v>70.63</v>
      </c>
      <c r="M19" s="12">
        <f t="shared" si="3"/>
        <v>35.315</v>
      </c>
      <c r="N19" s="14">
        <f t="shared" si="4"/>
        <v>60.19</v>
      </c>
      <c r="O19" s="12">
        <f t="shared" si="5"/>
        <v>16</v>
      </c>
      <c r="P19" s="12"/>
      <c r="Q19" s="12">
        <v>12</v>
      </c>
      <c r="R19" s="12">
        <v>6</v>
      </c>
    </row>
    <row r="20" ht="18.9" customHeight="1" spans="1:18">
      <c r="A20" s="12">
        <v>21</v>
      </c>
      <c r="B20" s="13" t="s">
        <v>876</v>
      </c>
      <c r="C20" s="12" t="s">
        <v>24</v>
      </c>
      <c r="D20" s="12" t="s">
        <v>904</v>
      </c>
      <c r="E20" s="12" t="s">
        <v>905</v>
      </c>
      <c r="F20" s="12">
        <v>80</v>
      </c>
      <c r="G20" s="12">
        <v>21</v>
      </c>
      <c r="H20" s="14">
        <f t="shared" si="0"/>
        <v>40</v>
      </c>
      <c r="I20" s="14">
        <f t="shared" si="1"/>
        <v>20</v>
      </c>
      <c r="J20" s="12">
        <v>32.04</v>
      </c>
      <c r="K20" s="12">
        <v>47.58</v>
      </c>
      <c r="L20" s="12">
        <f t="shared" si="2"/>
        <v>79.62</v>
      </c>
      <c r="M20" s="12">
        <f t="shared" si="3"/>
        <v>39.81</v>
      </c>
      <c r="N20" s="14">
        <f t="shared" si="4"/>
        <v>59.81</v>
      </c>
      <c r="O20" s="12">
        <f t="shared" si="5"/>
        <v>17</v>
      </c>
      <c r="P20" s="12"/>
      <c r="Q20" s="12">
        <v>28</v>
      </c>
      <c r="R20" s="12">
        <v>7</v>
      </c>
    </row>
    <row r="21" ht="18.9" customHeight="1" spans="1:18">
      <c r="A21" s="12">
        <v>16</v>
      </c>
      <c r="B21" s="13" t="s">
        <v>876</v>
      </c>
      <c r="C21" s="12" t="s">
        <v>24</v>
      </c>
      <c r="D21" s="12" t="s">
        <v>906</v>
      </c>
      <c r="E21" s="12" t="s">
        <v>907</v>
      </c>
      <c r="F21" s="12">
        <v>86</v>
      </c>
      <c r="G21" s="12">
        <v>16</v>
      </c>
      <c r="H21" s="14">
        <f t="shared" si="0"/>
        <v>43</v>
      </c>
      <c r="I21" s="14">
        <f t="shared" si="1"/>
        <v>21.5</v>
      </c>
      <c r="J21" s="12">
        <v>25.72</v>
      </c>
      <c r="K21" s="12">
        <v>45.16</v>
      </c>
      <c r="L21" s="12">
        <f t="shared" si="2"/>
        <v>70.88</v>
      </c>
      <c r="M21" s="12">
        <f t="shared" si="3"/>
        <v>35.44</v>
      </c>
      <c r="N21" s="14">
        <f t="shared" si="4"/>
        <v>56.94</v>
      </c>
      <c r="O21" s="12">
        <f t="shared" si="5"/>
        <v>18</v>
      </c>
      <c r="P21" s="12"/>
      <c r="Q21" s="12">
        <v>30</v>
      </c>
      <c r="R21" s="12">
        <v>9</v>
      </c>
    </row>
    <row r="22" ht="18.9" customHeight="1" spans="1:18">
      <c r="A22" s="12">
        <v>20</v>
      </c>
      <c r="B22" s="13" t="s">
        <v>876</v>
      </c>
      <c r="C22" s="12" t="s">
        <v>20</v>
      </c>
      <c r="D22" s="12" t="s">
        <v>153</v>
      </c>
      <c r="E22" s="12" t="s">
        <v>908</v>
      </c>
      <c r="F22" s="12">
        <v>82.5</v>
      </c>
      <c r="G22" s="12">
        <v>19</v>
      </c>
      <c r="H22" s="14">
        <f t="shared" si="0"/>
        <v>41.25</v>
      </c>
      <c r="I22" s="14">
        <f t="shared" si="1"/>
        <v>20.625</v>
      </c>
      <c r="J22" s="12">
        <v>23.32</v>
      </c>
      <c r="K22" s="12">
        <v>47.2</v>
      </c>
      <c r="L22" s="12">
        <f t="shared" si="2"/>
        <v>70.52</v>
      </c>
      <c r="M22" s="12">
        <f t="shared" si="3"/>
        <v>35.26</v>
      </c>
      <c r="N22" s="14">
        <f t="shared" si="4"/>
        <v>55.885</v>
      </c>
      <c r="O22" s="12">
        <f t="shared" si="5"/>
        <v>19</v>
      </c>
      <c r="P22" s="12"/>
      <c r="Q22" s="12">
        <v>15</v>
      </c>
      <c r="R22" s="12">
        <v>4</v>
      </c>
    </row>
    <row r="23" ht="18.9" customHeight="1" spans="1:18">
      <c r="A23" s="12">
        <v>19</v>
      </c>
      <c r="B23" s="13" t="s">
        <v>876</v>
      </c>
      <c r="C23" s="12" t="s">
        <v>20</v>
      </c>
      <c r="D23" s="12" t="s">
        <v>909</v>
      </c>
      <c r="E23" s="12" t="s">
        <v>910</v>
      </c>
      <c r="F23" s="12">
        <v>82.5</v>
      </c>
      <c r="G23" s="12">
        <v>19</v>
      </c>
      <c r="H23" s="14">
        <f t="shared" si="0"/>
        <v>41.25</v>
      </c>
      <c r="I23" s="14">
        <f t="shared" si="1"/>
        <v>20.625</v>
      </c>
      <c r="J23" s="12">
        <v>26.8</v>
      </c>
      <c r="K23" s="12">
        <v>41.3</v>
      </c>
      <c r="L23" s="12">
        <f t="shared" si="2"/>
        <v>68.1</v>
      </c>
      <c r="M23" s="12">
        <f t="shared" si="3"/>
        <v>34.05</v>
      </c>
      <c r="N23" s="14">
        <f t="shared" si="4"/>
        <v>54.675</v>
      </c>
      <c r="O23" s="12">
        <f t="shared" si="5"/>
        <v>20</v>
      </c>
      <c r="P23" s="12"/>
      <c r="Q23" s="12">
        <v>1</v>
      </c>
      <c r="R23" s="12">
        <v>8</v>
      </c>
    </row>
    <row r="24" ht="18.9" customHeight="1" spans="1:18">
      <c r="A24" s="12">
        <v>14</v>
      </c>
      <c r="B24" s="13" t="s">
        <v>876</v>
      </c>
      <c r="C24" s="12" t="s">
        <v>20</v>
      </c>
      <c r="D24" s="12" t="s">
        <v>299</v>
      </c>
      <c r="E24" s="12" t="s">
        <v>911</v>
      </c>
      <c r="F24" s="12">
        <v>92</v>
      </c>
      <c r="G24" s="12">
        <v>14</v>
      </c>
      <c r="H24" s="14">
        <f t="shared" si="0"/>
        <v>46</v>
      </c>
      <c r="I24" s="14">
        <f t="shared" si="1"/>
        <v>23</v>
      </c>
      <c r="J24" s="12">
        <v>24.26</v>
      </c>
      <c r="K24" s="12">
        <v>36.4</v>
      </c>
      <c r="L24" s="12">
        <f t="shared" si="2"/>
        <v>60.66</v>
      </c>
      <c r="M24" s="12">
        <f t="shared" si="3"/>
        <v>30.33</v>
      </c>
      <c r="N24" s="14">
        <f t="shared" si="4"/>
        <v>53.33</v>
      </c>
      <c r="O24" s="12">
        <f t="shared" si="5"/>
        <v>21</v>
      </c>
      <c r="P24" s="12"/>
      <c r="Q24" s="12">
        <v>32</v>
      </c>
      <c r="R24" s="12">
        <v>5</v>
      </c>
    </row>
    <row r="25" ht="18.9" customHeight="1" spans="1:18">
      <c r="A25" s="12">
        <v>15</v>
      </c>
      <c r="B25" s="13" t="s">
        <v>876</v>
      </c>
      <c r="C25" s="12" t="s">
        <v>20</v>
      </c>
      <c r="D25" s="12" t="s">
        <v>912</v>
      </c>
      <c r="E25" s="12" t="s">
        <v>913</v>
      </c>
      <c r="F25" s="12">
        <v>86.5</v>
      </c>
      <c r="G25" s="12">
        <v>15</v>
      </c>
      <c r="H25" s="14">
        <f t="shared" si="0"/>
        <v>43.25</v>
      </c>
      <c r="I25" s="14">
        <f t="shared" si="1"/>
        <v>21.625</v>
      </c>
      <c r="J25" s="12">
        <v>24.5</v>
      </c>
      <c r="K25" s="12">
        <v>38.5</v>
      </c>
      <c r="L25" s="12">
        <f t="shared" si="2"/>
        <v>63</v>
      </c>
      <c r="M25" s="12">
        <f t="shared" si="3"/>
        <v>31.5</v>
      </c>
      <c r="N25" s="14">
        <f t="shared" si="4"/>
        <v>53.125</v>
      </c>
      <c r="O25" s="12">
        <f t="shared" si="5"/>
        <v>22</v>
      </c>
      <c r="P25" s="12"/>
      <c r="Q25" s="12">
        <v>23</v>
      </c>
      <c r="R25" s="12">
        <v>17</v>
      </c>
    </row>
  </sheetData>
  <mergeCells count="13">
    <mergeCell ref="A1:R1"/>
    <mergeCell ref="F2:I2"/>
    <mergeCell ref="J2:M2"/>
    <mergeCell ref="A2:A3"/>
    <mergeCell ref="B2:B3"/>
    <mergeCell ref="C2:C3"/>
    <mergeCell ref="D2:D3"/>
    <mergeCell ref="E2:E3"/>
    <mergeCell ref="N2:N3"/>
    <mergeCell ref="O2:O3"/>
    <mergeCell ref="P2:P3"/>
    <mergeCell ref="Q2:Q3"/>
    <mergeCell ref="R2:R3"/>
  </mergeCells>
  <printOptions horizontalCentered="1"/>
  <pageMargins left="0.15625" right="0.15625" top="0.786805555555556" bottom="0.786805555555556" header="0.511805555555556" footer="0.511805555555556"/>
  <pageSetup paperSize="9" scale="90" orientation="landscape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3"/>
  <sheetViews>
    <sheetView zoomScale="85" zoomScaleNormal="85" workbookViewId="0">
      <selection activeCell="R4" sqref="A$1:AD$1048576"/>
    </sheetView>
  </sheetViews>
  <sheetFormatPr defaultColWidth="9.1047619047619" defaultRowHeight="15"/>
  <cols>
    <col min="1" max="1" width="4.88571428571429" style="3" customWidth="1"/>
    <col min="2" max="2" width="12.4380952380952" style="4" customWidth="1"/>
    <col min="3" max="3" width="5.1047619047619" style="3" customWidth="1"/>
    <col min="4" max="4" width="8" style="3" customWidth="1"/>
    <col min="5" max="5" width="17.6380952380952" style="3" customWidth="1"/>
    <col min="6" max="6" width="8.33333333333333" style="3" customWidth="1"/>
    <col min="7" max="7" width="6.33333333333333" style="3" customWidth="1"/>
    <col min="8" max="9" width="8.33333333333333" style="3" customWidth="1"/>
    <col min="10" max="10" width="9.66666666666667" style="3" customWidth="1"/>
    <col min="11" max="11" width="7.39047619047619" style="3" customWidth="1"/>
    <col min="12" max="12" width="7.43809523809524" style="3" customWidth="1"/>
    <col min="13" max="13" width="8.33333333333333" style="3" customWidth="1"/>
    <col min="14" max="14" width="7.72380952380952" style="3" customWidth="1"/>
    <col min="15" max="15" width="10.8857142857143" style="3" customWidth="1"/>
    <col min="16" max="16" width="7.21904761904762" style="3" customWidth="1"/>
    <col min="17" max="17" width="7.4" style="3" customWidth="1"/>
    <col min="18" max="18" width="7.39047619047619" style="3" customWidth="1"/>
    <col min="19" max="19" width="6.71428571428571" style="3" customWidth="1"/>
    <col min="20" max="20" width="7.56190476190476" style="3" customWidth="1"/>
    <col min="21" max="21" width="7.22857142857143" style="3" customWidth="1"/>
    <col min="22" max="22" width="8.43809523809524" style="3" customWidth="1"/>
    <col min="23" max="23" width="9.1047619047619" style="3" hidden="1" customWidth="1"/>
    <col min="24" max="24" width="9.07619047619048" style="3" customWidth="1"/>
    <col min="25" max="25" width="5.43809523809524" style="3" customWidth="1"/>
    <col min="26" max="26" width="16.1047619047619" style="3" hidden="1" customWidth="1"/>
    <col min="27" max="27" width="5.37142857142857" style="3" customWidth="1"/>
    <col min="28" max="28" width="9.1047619047619" style="3" hidden="1" customWidth="1"/>
    <col min="29" max="29" width="7.21904761904762" style="3" customWidth="1"/>
    <col min="30" max="30" width="4" style="3" customWidth="1"/>
    <col min="31" max="16384" width="9.1047619047619" style="3"/>
  </cols>
  <sheetData>
    <row r="1" s="15" customFormat="1" ht="25.5" spans="1:30">
      <c r="A1" s="16" t="s">
        <v>516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="15" customFormat="1" ht="18" customHeight="1" spans="1:30">
      <c r="A2" s="17" t="s">
        <v>1</v>
      </c>
      <c r="B2" s="17" t="s">
        <v>131</v>
      </c>
      <c r="C2" s="17" t="s">
        <v>3</v>
      </c>
      <c r="D2" s="18" t="s">
        <v>4</v>
      </c>
      <c r="E2" s="18" t="s">
        <v>5</v>
      </c>
      <c r="F2" s="19" t="s">
        <v>517</v>
      </c>
      <c r="G2" s="19"/>
      <c r="H2" s="19"/>
      <c r="I2" s="19"/>
      <c r="J2" s="8" t="s">
        <v>518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24"/>
      <c r="X2" s="25" t="s">
        <v>8</v>
      </c>
      <c r="Y2" s="25" t="s">
        <v>9</v>
      </c>
      <c r="Z2" s="25" t="s">
        <v>134</v>
      </c>
      <c r="AA2" s="25" t="s">
        <v>10</v>
      </c>
      <c r="AB2" s="25" t="s">
        <v>914</v>
      </c>
      <c r="AC2" s="7" t="s">
        <v>549</v>
      </c>
      <c r="AD2" s="28" t="s">
        <v>550</v>
      </c>
    </row>
    <row r="3" s="15" customFormat="1" ht="17.25" customHeight="1" spans="1:30">
      <c r="A3" s="17"/>
      <c r="B3" s="17"/>
      <c r="C3" s="17"/>
      <c r="D3" s="20"/>
      <c r="E3" s="20"/>
      <c r="F3" s="17" t="s">
        <v>551</v>
      </c>
      <c r="G3" s="17" t="s">
        <v>9</v>
      </c>
      <c r="H3" s="17" t="s">
        <v>15</v>
      </c>
      <c r="I3" s="17" t="s">
        <v>16</v>
      </c>
      <c r="J3" s="8" t="s">
        <v>552</v>
      </c>
      <c r="K3" s="8"/>
      <c r="L3" s="8" t="s">
        <v>553</v>
      </c>
      <c r="M3" s="8"/>
      <c r="N3" s="8"/>
      <c r="O3" s="8" t="s">
        <v>554</v>
      </c>
      <c r="P3" s="8"/>
      <c r="Q3" s="8"/>
      <c r="R3" s="8"/>
      <c r="S3" s="8"/>
      <c r="T3" s="8"/>
      <c r="U3" s="8"/>
      <c r="V3" s="8" t="s">
        <v>142</v>
      </c>
      <c r="W3" s="26" t="s">
        <v>915</v>
      </c>
      <c r="X3" s="25"/>
      <c r="Y3" s="25"/>
      <c r="Z3" s="25"/>
      <c r="AA3" s="25"/>
      <c r="AB3" s="25"/>
      <c r="AC3" s="7"/>
      <c r="AD3" s="28"/>
    </row>
    <row r="4" s="15" customFormat="1" ht="67.5" customHeight="1" spans="1:30">
      <c r="A4" s="17"/>
      <c r="B4" s="17"/>
      <c r="C4" s="17"/>
      <c r="D4" s="21"/>
      <c r="E4" s="21"/>
      <c r="F4" s="17"/>
      <c r="G4" s="17"/>
      <c r="H4" s="17"/>
      <c r="I4" s="17"/>
      <c r="J4" s="8" t="s">
        <v>555</v>
      </c>
      <c r="K4" s="8" t="s">
        <v>916</v>
      </c>
      <c r="L4" s="8" t="s">
        <v>917</v>
      </c>
      <c r="M4" s="8" t="s">
        <v>918</v>
      </c>
      <c r="N4" s="8" t="s">
        <v>559</v>
      </c>
      <c r="O4" s="8" t="s">
        <v>560</v>
      </c>
      <c r="P4" s="8" t="s">
        <v>561</v>
      </c>
      <c r="Q4" s="8" t="s">
        <v>919</v>
      </c>
      <c r="R4" s="8" t="s">
        <v>563</v>
      </c>
      <c r="S4" s="8" t="s">
        <v>564</v>
      </c>
      <c r="T4" s="8" t="s">
        <v>920</v>
      </c>
      <c r="U4" s="8" t="s">
        <v>566</v>
      </c>
      <c r="V4" s="8"/>
      <c r="W4" s="26"/>
      <c r="X4" s="25"/>
      <c r="Y4" s="25"/>
      <c r="Z4" s="25"/>
      <c r="AA4" s="25"/>
      <c r="AB4" s="25"/>
      <c r="AC4" s="7"/>
      <c r="AD4" s="28"/>
    </row>
    <row r="5" ht="20.1" customHeight="1" spans="1:30">
      <c r="A5" s="12">
        <v>2</v>
      </c>
      <c r="B5" s="22" t="s">
        <v>921</v>
      </c>
      <c r="C5" s="12" t="s">
        <v>24</v>
      </c>
      <c r="D5" s="12" t="s">
        <v>922</v>
      </c>
      <c r="E5" s="12" t="s">
        <v>923</v>
      </c>
      <c r="F5" s="12" t="s">
        <v>924</v>
      </c>
      <c r="G5" s="12" t="s">
        <v>684</v>
      </c>
      <c r="H5" s="14">
        <f t="shared" ref="H5:H13" si="0">F5/2</f>
        <v>50.5</v>
      </c>
      <c r="I5" s="14">
        <f t="shared" ref="I5:I13" si="1">F5/4</f>
        <v>25.25</v>
      </c>
      <c r="J5" s="12" t="s">
        <v>925</v>
      </c>
      <c r="K5" s="12">
        <v>10.2</v>
      </c>
      <c r="L5" s="14">
        <v>8.25</v>
      </c>
      <c r="M5" s="14">
        <v>72.8</v>
      </c>
      <c r="N5" s="14">
        <f t="shared" ref="N5:N12" si="2">M5*0.15</f>
        <v>10.92</v>
      </c>
      <c r="O5" s="12" t="s">
        <v>592</v>
      </c>
      <c r="P5" s="14">
        <v>10.6</v>
      </c>
      <c r="Q5" s="14">
        <v>2.6</v>
      </c>
      <c r="R5" s="14"/>
      <c r="S5" s="14"/>
      <c r="T5" s="14">
        <f t="shared" ref="T5:T12" si="3">SUM(P5:S5)</f>
        <v>13.2</v>
      </c>
      <c r="U5" s="27">
        <f t="shared" ref="U5:U12" si="4">(T5/15)*20</f>
        <v>17.6</v>
      </c>
      <c r="V5" s="14">
        <f t="shared" ref="V5:V12" si="5">N5+K5+U5</f>
        <v>38.72</v>
      </c>
      <c r="W5" s="12"/>
      <c r="X5" s="14">
        <f t="shared" ref="X5:X13" si="6">I5+V5</f>
        <v>63.97</v>
      </c>
      <c r="Y5" s="12">
        <f t="shared" ref="Y5:Y13" si="7">RANK(X5,X$5:X$13)</f>
        <v>1</v>
      </c>
      <c r="Z5" s="12" t="s">
        <v>926</v>
      </c>
      <c r="AA5" s="12"/>
      <c r="AB5" s="12"/>
      <c r="AC5" s="12" t="s">
        <v>573</v>
      </c>
      <c r="AD5" s="29">
        <v>18</v>
      </c>
    </row>
    <row r="6" ht="20.1" customHeight="1" spans="1:30">
      <c r="A6" s="12">
        <v>4</v>
      </c>
      <c r="B6" s="22" t="s">
        <v>921</v>
      </c>
      <c r="C6" s="12" t="s">
        <v>24</v>
      </c>
      <c r="D6" s="12" t="s">
        <v>927</v>
      </c>
      <c r="E6" s="12" t="s">
        <v>928</v>
      </c>
      <c r="F6" s="12" t="s">
        <v>929</v>
      </c>
      <c r="G6" s="12" t="s">
        <v>709</v>
      </c>
      <c r="H6" s="14">
        <f t="shared" si="0"/>
        <v>42.5</v>
      </c>
      <c r="I6" s="14">
        <f t="shared" si="1"/>
        <v>21.25</v>
      </c>
      <c r="J6" s="12" t="s">
        <v>610</v>
      </c>
      <c r="K6" s="12">
        <v>8.2</v>
      </c>
      <c r="L6" s="14">
        <v>8.11</v>
      </c>
      <c r="M6" s="14">
        <v>70</v>
      </c>
      <c r="N6" s="14">
        <f t="shared" si="2"/>
        <v>10.5</v>
      </c>
      <c r="O6" s="12" t="s">
        <v>930</v>
      </c>
      <c r="P6" s="23"/>
      <c r="Q6" s="14"/>
      <c r="R6" s="14">
        <v>11</v>
      </c>
      <c r="S6" s="14">
        <v>3.9</v>
      </c>
      <c r="T6" s="14">
        <f t="shared" si="3"/>
        <v>14.9</v>
      </c>
      <c r="U6" s="27">
        <f t="shared" si="4"/>
        <v>19.8666666666667</v>
      </c>
      <c r="V6" s="14">
        <f t="shared" si="5"/>
        <v>38.5666666666667</v>
      </c>
      <c r="W6" s="12"/>
      <c r="X6" s="14">
        <f t="shared" si="6"/>
        <v>59.8166666666667</v>
      </c>
      <c r="Y6" s="12">
        <f t="shared" si="7"/>
        <v>2</v>
      </c>
      <c r="Z6" s="12" t="s">
        <v>931</v>
      </c>
      <c r="AA6" s="12"/>
      <c r="AB6" s="12"/>
      <c r="AC6" s="12" t="s">
        <v>579</v>
      </c>
      <c r="AD6" s="29">
        <v>19</v>
      </c>
    </row>
    <row r="7" ht="20.1" customHeight="1" spans="1:30">
      <c r="A7" s="12">
        <v>8</v>
      </c>
      <c r="B7" s="22" t="s">
        <v>921</v>
      </c>
      <c r="C7" s="12" t="s">
        <v>24</v>
      </c>
      <c r="D7" s="12" t="s">
        <v>932</v>
      </c>
      <c r="E7" s="12" t="s">
        <v>933</v>
      </c>
      <c r="F7" s="12" t="s">
        <v>934</v>
      </c>
      <c r="G7" s="12" t="s">
        <v>720</v>
      </c>
      <c r="H7" s="14">
        <f t="shared" si="0"/>
        <v>35.75</v>
      </c>
      <c r="I7" s="14">
        <f t="shared" si="1"/>
        <v>17.875</v>
      </c>
      <c r="J7" s="12" t="s">
        <v>935</v>
      </c>
      <c r="K7" s="12">
        <v>12.59</v>
      </c>
      <c r="L7" s="14">
        <v>8.29</v>
      </c>
      <c r="M7" s="14">
        <v>74.28</v>
      </c>
      <c r="N7" s="14">
        <f t="shared" si="2"/>
        <v>11.142</v>
      </c>
      <c r="O7" s="12" t="s">
        <v>936</v>
      </c>
      <c r="P7" s="14">
        <v>10.4</v>
      </c>
      <c r="Q7" s="14">
        <v>2.6</v>
      </c>
      <c r="R7" s="14"/>
      <c r="S7" s="14"/>
      <c r="T7" s="14">
        <f t="shared" si="3"/>
        <v>13</v>
      </c>
      <c r="U7" s="27">
        <f t="shared" si="4"/>
        <v>17.3333333333333</v>
      </c>
      <c r="V7" s="14">
        <f t="shared" si="5"/>
        <v>41.0653333333333</v>
      </c>
      <c r="W7" s="12"/>
      <c r="X7" s="14">
        <f t="shared" si="6"/>
        <v>58.9403333333333</v>
      </c>
      <c r="Y7" s="12">
        <f t="shared" si="7"/>
        <v>3</v>
      </c>
      <c r="Z7" s="12" t="s">
        <v>937</v>
      </c>
      <c r="AA7" s="12"/>
      <c r="AB7" s="12"/>
      <c r="AC7" s="12" t="s">
        <v>573</v>
      </c>
      <c r="AD7" s="29">
        <v>24</v>
      </c>
    </row>
    <row r="8" ht="20.1" customHeight="1" spans="1:30">
      <c r="A8" s="12">
        <v>1</v>
      </c>
      <c r="B8" s="22" t="s">
        <v>921</v>
      </c>
      <c r="C8" s="12" t="s">
        <v>24</v>
      </c>
      <c r="D8" s="12" t="s">
        <v>938</v>
      </c>
      <c r="E8" s="12" t="s">
        <v>939</v>
      </c>
      <c r="F8" s="12" t="s">
        <v>852</v>
      </c>
      <c r="G8" s="12" t="s">
        <v>691</v>
      </c>
      <c r="H8" s="14">
        <f t="shared" si="0"/>
        <v>51</v>
      </c>
      <c r="I8" s="14">
        <f t="shared" si="1"/>
        <v>25.5</v>
      </c>
      <c r="J8" s="12" t="s">
        <v>940</v>
      </c>
      <c r="K8" s="12">
        <v>8.2</v>
      </c>
      <c r="L8" s="14">
        <v>8.03</v>
      </c>
      <c r="M8" s="14">
        <v>67.08</v>
      </c>
      <c r="N8" s="14">
        <f t="shared" si="2"/>
        <v>10.062</v>
      </c>
      <c r="O8" s="12" t="s">
        <v>623</v>
      </c>
      <c r="P8" s="14">
        <v>8.8</v>
      </c>
      <c r="Q8" s="14">
        <v>2</v>
      </c>
      <c r="R8" s="14"/>
      <c r="S8" s="31"/>
      <c r="T8" s="14">
        <f t="shared" si="3"/>
        <v>10.8</v>
      </c>
      <c r="U8" s="27">
        <f t="shared" si="4"/>
        <v>14.4</v>
      </c>
      <c r="V8" s="14">
        <f t="shared" si="5"/>
        <v>32.662</v>
      </c>
      <c r="W8" s="12"/>
      <c r="X8" s="14">
        <f t="shared" si="6"/>
        <v>58.162</v>
      </c>
      <c r="Y8" s="12">
        <f t="shared" si="7"/>
        <v>4</v>
      </c>
      <c r="Z8" s="12" t="s">
        <v>941</v>
      </c>
      <c r="AA8" s="12"/>
      <c r="AB8" s="12"/>
      <c r="AC8" s="12" t="s">
        <v>573</v>
      </c>
      <c r="AD8" s="29">
        <v>4</v>
      </c>
    </row>
    <row r="9" ht="20.1" customHeight="1" spans="1:30">
      <c r="A9" s="12">
        <v>5</v>
      </c>
      <c r="B9" s="22" t="s">
        <v>921</v>
      </c>
      <c r="C9" s="12" t="s">
        <v>24</v>
      </c>
      <c r="D9" s="12" t="s">
        <v>942</v>
      </c>
      <c r="E9" s="12" t="s">
        <v>943</v>
      </c>
      <c r="F9" s="12" t="s">
        <v>944</v>
      </c>
      <c r="G9" s="12" t="s">
        <v>705</v>
      </c>
      <c r="H9" s="14">
        <f t="shared" si="0"/>
        <v>41.75</v>
      </c>
      <c r="I9" s="14">
        <f t="shared" si="1"/>
        <v>20.875</v>
      </c>
      <c r="J9" s="12" t="s">
        <v>598</v>
      </c>
      <c r="K9" s="12">
        <v>11.79</v>
      </c>
      <c r="L9" s="14">
        <v>7.65</v>
      </c>
      <c r="M9" s="14">
        <v>55.72</v>
      </c>
      <c r="N9" s="14">
        <f t="shared" si="2"/>
        <v>8.358</v>
      </c>
      <c r="O9" s="12" t="s">
        <v>637</v>
      </c>
      <c r="P9" s="14">
        <v>8</v>
      </c>
      <c r="Q9" s="14">
        <v>1.9</v>
      </c>
      <c r="R9" s="14"/>
      <c r="S9" s="14"/>
      <c r="T9" s="14">
        <f t="shared" si="3"/>
        <v>9.9</v>
      </c>
      <c r="U9" s="27">
        <f t="shared" si="4"/>
        <v>13.2</v>
      </c>
      <c r="V9" s="14">
        <f t="shared" si="5"/>
        <v>33.348</v>
      </c>
      <c r="W9" s="12"/>
      <c r="X9" s="14">
        <f t="shared" si="6"/>
        <v>54.223</v>
      </c>
      <c r="Y9" s="12">
        <f t="shared" si="7"/>
        <v>5</v>
      </c>
      <c r="Z9" s="12" t="s">
        <v>945</v>
      </c>
      <c r="AA9" s="12"/>
      <c r="AB9" s="12"/>
      <c r="AC9" s="12" t="s">
        <v>573</v>
      </c>
      <c r="AD9" s="29">
        <v>16</v>
      </c>
    </row>
    <row r="10" ht="20.1" customHeight="1" spans="1:30">
      <c r="A10" s="12">
        <v>7</v>
      </c>
      <c r="B10" s="22" t="s">
        <v>921</v>
      </c>
      <c r="C10" s="12" t="s">
        <v>20</v>
      </c>
      <c r="D10" s="12" t="s">
        <v>946</v>
      </c>
      <c r="E10" s="12" t="s">
        <v>947</v>
      </c>
      <c r="F10" s="12" t="s">
        <v>948</v>
      </c>
      <c r="G10" s="12" t="s">
        <v>712</v>
      </c>
      <c r="H10" s="14">
        <f t="shared" si="0"/>
        <v>36.75</v>
      </c>
      <c r="I10" s="14">
        <f t="shared" si="1"/>
        <v>18.375</v>
      </c>
      <c r="J10" s="12" t="s">
        <v>949</v>
      </c>
      <c r="K10" s="12">
        <v>9.93</v>
      </c>
      <c r="L10" s="14">
        <v>5.95</v>
      </c>
      <c r="M10" s="14">
        <v>49.08</v>
      </c>
      <c r="N10" s="14">
        <f t="shared" si="2"/>
        <v>7.362</v>
      </c>
      <c r="O10" s="12" t="s">
        <v>950</v>
      </c>
      <c r="P10" s="23"/>
      <c r="Q10" s="14"/>
      <c r="R10" s="14">
        <v>10</v>
      </c>
      <c r="S10" s="14">
        <v>3.9</v>
      </c>
      <c r="T10" s="14">
        <f t="shared" si="3"/>
        <v>13.9</v>
      </c>
      <c r="U10" s="27">
        <f t="shared" si="4"/>
        <v>18.5333333333333</v>
      </c>
      <c r="V10" s="14">
        <f t="shared" si="5"/>
        <v>35.8253333333333</v>
      </c>
      <c r="W10" s="12"/>
      <c r="X10" s="14">
        <f t="shared" si="6"/>
        <v>54.2003333333333</v>
      </c>
      <c r="Y10" s="12">
        <f t="shared" si="7"/>
        <v>6</v>
      </c>
      <c r="Z10" s="12" t="s">
        <v>951</v>
      </c>
      <c r="AA10" s="12"/>
      <c r="AB10" s="12"/>
      <c r="AC10" s="12" t="s">
        <v>579</v>
      </c>
      <c r="AD10" s="29">
        <v>17</v>
      </c>
    </row>
    <row r="11" ht="20.1" customHeight="1" spans="1:30">
      <c r="A11" s="12">
        <v>3</v>
      </c>
      <c r="B11" s="22" t="s">
        <v>921</v>
      </c>
      <c r="C11" s="12" t="s">
        <v>20</v>
      </c>
      <c r="D11" s="12" t="s">
        <v>952</v>
      </c>
      <c r="E11" s="12" t="s">
        <v>953</v>
      </c>
      <c r="F11" s="12" t="s">
        <v>954</v>
      </c>
      <c r="G11" s="12" t="s">
        <v>681</v>
      </c>
      <c r="H11" s="14">
        <f t="shared" si="0"/>
        <v>44</v>
      </c>
      <c r="I11" s="14">
        <f t="shared" si="1"/>
        <v>22</v>
      </c>
      <c r="J11" s="12" t="s">
        <v>955</v>
      </c>
      <c r="K11" s="12">
        <v>7.32</v>
      </c>
      <c r="L11" s="14">
        <v>5.91</v>
      </c>
      <c r="M11" s="14">
        <v>49.08</v>
      </c>
      <c r="N11" s="14">
        <f t="shared" si="2"/>
        <v>7.362</v>
      </c>
      <c r="O11" s="12" t="s">
        <v>956</v>
      </c>
      <c r="P11" s="14">
        <v>10.4</v>
      </c>
      <c r="Q11" s="14">
        <v>2.2</v>
      </c>
      <c r="R11" s="14"/>
      <c r="S11" s="14"/>
      <c r="T11" s="14">
        <f t="shared" si="3"/>
        <v>12.6</v>
      </c>
      <c r="U11" s="27">
        <f t="shared" si="4"/>
        <v>16.8</v>
      </c>
      <c r="V11" s="14">
        <f t="shared" si="5"/>
        <v>31.482</v>
      </c>
      <c r="W11" s="12"/>
      <c r="X11" s="14">
        <f t="shared" si="6"/>
        <v>53.482</v>
      </c>
      <c r="Y11" s="12">
        <f t="shared" si="7"/>
        <v>7</v>
      </c>
      <c r="Z11" s="12" t="s">
        <v>957</v>
      </c>
      <c r="AA11" s="12"/>
      <c r="AB11" s="12"/>
      <c r="AC11" s="12" t="s">
        <v>573</v>
      </c>
      <c r="AD11" s="29">
        <v>10</v>
      </c>
    </row>
    <row r="12" ht="20.1" customHeight="1" spans="1:30">
      <c r="A12" s="12">
        <v>6</v>
      </c>
      <c r="B12" s="22" t="s">
        <v>921</v>
      </c>
      <c r="C12" s="12" t="s">
        <v>20</v>
      </c>
      <c r="D12" s="12" t="s">
        <v>436</v>
      </c>
      <c r="E12" s="12" t="s">
        <v>958</v>
      </c>
      <c r="F12" s="12" t="s">
        <v>959</v>
      </c>
      <c r="G12" s="12" t="s">
        <v>698</v>
      </c>
      <c r="H12" s="14">
        <f t="shared" si="0"/>
        <v>39.75</v>
      </c>
      <c r="I12" s="14">
        <f t="shared" si="1"/>
        <v>19.875</v>
      </c>
      <c r="J12" s="12" t="s">
        <v>960</v>
      </c>
      <c r="K12" s="12">
        <v>7.32</v>
      </c>
      <c r="L12" s="14">
        <v>5.95</v>
      </c>
      <c r="M12" s="14">
        <v>49.08</v>
      </c>
      <c r="N12" s="14">
        <f t="shared" si="2"/>
        <v>7.362</v>
      </c>
      <c r="O12" s="12" t="s">
        <v>961</v>
      </c>
      <c r="P12" s="14">
        <v>0</v>
      </c>
      <c r="Q12" s="14">
        <v>0.6</v>
      </c>
      <c r="R12" s="14"/>
      <c r="S12" s="14"/>
      <c r="T12" s="14">
        <f t="shared" si="3"/>
        <v>0.6</v>
      </c>
      <c r="U12" s="27">
        <f t="shared" si="4"/>
        <v>0.8</v>
      </c>
      <c r="V12" s="14">
        <f t="shared" si="5"/>
        <v>15.482</v>
      </c>
      <c r="W12" s="12"/>
      <c r="X12" s="14">
        <f t="shared" si="6"/>
        <v>35.357</v>
      </c>
      <c r="Y12" s="12">
        <f t="shared" si="7"/>
        <v>8</v>
      </c>
      <c r="Z12" s="12" t="s">
        <v>962</v>
      </c>
      <c r="AA12" s="12"/>
      <c r="AB12" s="12"/>
      <c r="AC12" s="12" t="s">
        <v>573</v>
      </c>
      <c r="AD12" s="29">
        <v>20</v>
      </c>
    </row>
    <row r="13" ht="20.1" customHeight="1" spans="1:30">
      <c r="A13" s="12">
        <v>9</v>
      </c>
      <c r="B13" s="22" t="s">
        <v>921</v>
      </c>
      <c r="C13" s="12" t="s">
        <v>20</v>
      </c>
      <c r="D13" s="12" t="s">
        <v>963</v>
      </c>
      <c r="E13" s="12" t="s">
        <v>964</v>
      </c>
      <c r="F13" s="12" t="s">
        <v>965</v>
      </c>
      <c r="G13" s="12" t="s">
        <v>716</v>
      </c>
      <c r="H13" s="14">
        <f t="shared" si="0"/>
        <v>31.25</v>
      </c>
      <c r="I13" s="14">
        <f t="shared" si="1"/>
        <v>15.625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32"/>
      <c r="V13" s="12"/>
      <c r="W13" s="12"/>
      <c r="X13" s="14">
        <f t="shared" si="6"/>
        <v>15.625</v>
      </c>
      <c r="Y13" s="12">
        <f t="shared" si="7"/>
        <v>9</v>
      </c>
      <c r="Z13" s="12" t="s">
        <v>966</v>
      </c>
      <c r="AA13" s="12" t="s">
        <v>114</v>
      </c>
      <c r="AB13" s="12"/>
      <c r="AC13" s="12"/>
      <c r="AD13" s="30"/>
    </row>
  </sheetData>
  <mergeCells count="24">
    <mergeCell ref="A1:AD1"/>
    <mergeCell ref="F2:I2"/>
    <mergeCell ref="J2:V2"/>
    <mergeCell ref="J3:K3"/>
    <mergeCell ref="L3:N3"/>
    <mergeCell ref="O3:U3"/>
    <mergeCell ref="A2:A4"/>
    <mergeCell ref="B2:B4"/>
    <mergeCell ref="C2:C4"/>
    <mergeCell ref="D2:D4"/>
    <mergeCell ref="E2:E4"/>
    <mergeCell ref="F3:F4"/>
    <mergeCell ref="G3:G4"/>
    <mergeCell ref="H3:H4"/>
    <mergeCell ref="I3:I4"/>
    <mergeCell ref="V3:V4"/>
    <mergeCell ref="W3:W4"/>
    <mergeCell ref="X2:X4"/>
    <mergeCell ref="Y2:Y4"/>
    <mergeCell ref="Z2:Z4"/>
    <mergeCell ref="AA2:AA4"/>
    <mergeCell ref="AB2:AB4"/>
    <mergeCell ref="AC2:AC4"/>
    <mergeCell ref="AD2:AD4"/>
  </mergeCells>
  <printOptions horizontalCentered="1"/>
  <pageMargins left="0.15625" right="0.15625" top="0.786805555555556" bottom="0.786805555555556" header="0.511805555555556" footer="0.511805555555556"/>
  <pageSetup paperSize="9" scale="67" orientation="landscape"/>
  <headerFooter>
    <oddFooter>&amp;C第 &amp;P 页，共 &amp;N 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5"/>
  <sheetViews>
    <sheetView zoomScale="85" zoomScaleNormal="85" topLeftCell="A4" workbookViewId="0">
      <selection activeCell="Y2" sqref="A$1:AD$1048576"/>
    </sheetView>
  </sheetViews>
  <sheetFormatPr defaultColWidth="9.1047619047619" defaultRowHeight="15"/>
  <cols>
    <col min="1" max="1" width="4.88571428571429" style="3" customWidth="1"/>
    <col min="2" max="2" width="12.4380952380952" style="4" customWidth="1"/>
    <col min="3" max="3" width="5.1047619047619" style="3" customWidth="1"/>
    <col min="4" max="4" width="8" style="3" customWidth="1"/>
    <col min="5" max="5" width="16.4666666666667" style="3" customWidth="1"/>
    <col min="6" max="6" width="7.72380952380952" style="3" customWidth="1"/>
    <col min="7" max="7" width="5.2" style="3" customWidth="1"/>
    <col min="8" max="9" width="8.33333333333333" style="3" customWidth="1"/>
    <col min="10" max="10" width="9.66666666666667" style="3" customWidth="1"/>
    <col min="11" max="11" width="8.33333333333333" style="3" customWidth="1"/>
    <col min="12" max="12" width="7.43809523809524" style="3" customWidth="1"/>
    <col min="13" max="13" width="8.33333333333333" style="3" customWidth="1"/>
    <col min="14" max="14" width="8.22857142857143" style="3" customWidth="1"/>
    <col min="15" max="15" width="8.90476190476191" style="3" customWidth="1"/>
    <col min="16" max="16" width="8.33333333333333" style="3" customWidth="1"/>
    <col min="17" max="17" width="7.73333333333333" style="3" customWidth="1"/>
    <col min="18" max="18" width="7.8952380952381" style="3" customWidth="1"/>
    <col min="19" max="19" width="6.88571428571429" style="3" customWidth="1"/>
    <col min="20" max="20" width="9.1047619047619" style="3" customWidth="1"/>
    <col min="21" max="21" width="8.05714285714286" style="3" customWidth="1"/>
    <col min="22" max="22" width="7.72380952380952" style="3" customWidth="1"/>
    <col min="23" max="23" width="9.1047619047619" style="3" hidden="1" customWidth="1"/>
    <col min="24" max="24" width="10.3333333333333" style="3" customWidth="1"/>
    <col min="25" max="25" width="4.2" style="3" customWidth="1"/>
    <col min="26" max="26" width="16.1047619047619" style="3" hidden="1" customWidth="1"/>
    <col min="27" max="27" width="5.37142857142857" style="3" customWidth="1"/>
    <col min="28" max="28" width="9.1047619047619" style="3" hidden="1" customWidth="1"/>
    <col min="29" max="29" width="7.39047619047619" style="3" customWidth="1"/>
    <col min="30" max="30" width="4" style="3" customWidth="1"/>
    <col min="31" max="16384" width="9.1047619047619" style="3"/>
  </cols>
  <sheetData>
    <row r="1" s="15" customFormat="1" ht="25.5" spans="1:30">
      <c r="A1" s="16" t="s">
        <v>516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="15" customFormat="1" ht="18" customHeight="1" spans="1:30">
      <c r="A2" s="17" t="s">
        <v>1</v>
      </c>
      <c r="B2" s="17" t="s">
        <v>131</v>
      </c>
      <c r="C2" s="17" t="s">
        <v>3</v>
      </c>
      <c r="D2" s="18" t="s">
        <v>4</v>
      </c>
      <c r="E2" s="18" t="s">
        <v>5</v>
      </c>
      <c r="F2" s="19" t="s">
        <v>517</v>
      </c>
      <c r="G2" s="19"/>
      <c r="H2" s="19"/>
      <c r="I2" s="19"/>
      <c r="J2" s="8" t="s">
        <v>518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24"/>
      <c r="X2" s="25" t="s">
        <v>8</v>
      </c>
      <c r="Y2" s="25" t="s">
        <v>9</v>
      </c>
      <c r="Z2" s="25" t="s">
        <v>134</v>
      </c>
      <c r="AA2" s="25" t="s">
        <v>10</v>
      </c>
      <c r="AB2" s="25" t="s">
        <v>914</v>
      </c>
      <c r="AC2" s="7" t="s">
        <v>549</v>
      </c>
      <c r="AD2" s="28" t="s">
        <v>550</v>
      </c>
    </row>
    <row r="3" s="15" customFormat="1" ht="17.25" customHeight="1" spans="1:30">
      <c r="A3" s="17"/>
      <c r="B3" s="17"/>
      <c r="C3" s="17"/>
      <c r="D3" s="20"/>
      <c r="E3" s="20"/>
      <c r="F3" s="17" t="s">
        <v>551</v>
      </c>
      <c r="G3" s="17" t="s">
        <v>9</v>
      </c>
      <c r="H3" s="17" t="s">
        <v>15</v>
      </c>
      <c r="I3" s="17" t="s">
        <v>16</v>
      </c>
      <c r="J3" s="8" t="s">
        <v>552</v>
      </c>
      <c r="K3" s="8"/>
      <c r="L3" s="8" t="s">
        <v>553</v>
      </c>
      <c r="M3" s="8"/>
      <c r="N3" s="8"/>
      <c r="O3" s="8" t="s">
        <v>554</v>
      </c>
      <c r="P3" s="8"/>
      <c r="Q3" s="8"/>
      <c r="R3" s="8"/>
      <c r="S3" s="8"/>
      <c r="T3" s="8"/>
      <c r="U3" s="8"/>
      <c r="V3" s="8" t="s">
        <v>142</v>
      </c>
      <c r="W3" s="26" t="s">
        <v>915</v>
      </c>
      <c r="X3" s="25"/>
      <c r="Y3" s="25"/>
      <c r="Z3" s="25"/>
      <c r="AA3" s="25"/>
      <c r="AB3" s="25"/>
      <c r="AC3" s="7"/>
      <c r="AD3" s="28"/>
    </row>
    <row r="4" s="15" customFormat="1" ht="67.5" customHeight="1" spans="1:30">
      <c r="A4" s="17"/>
      <c r="B4" s="17"/>
      <c r="C4" s="17"/>
      <c r="D4" s="21"/>
      <c r="E4" s="21"/>
      <c r="F4" s="17"/>
      <c r="G4" s="17"/>
      <c r="H4" s="17"/>
      <c r="I4" s="17"/>
      <c r="J4" s="8" t="s">
        <v>555</v>
      </c>
      <c r="K4" s="8" t="s">
        <v>916</v>
      </c>
      <c r="L4" s="8" t="s">
        <v>917</v>
      </c>
      <c r="M4" s="8" t="s">
        <v>918</v>
      </c>
      <c r="N4" s="8" t="s">
        <v>559</v>
      </c>
      <c r="O4" s="8" t="s">
        <v>560</v>
      </c>
      <c r="P4" s="8" t="s">
        <v>561</v>
      </c>
      <c r="Q4" s="8" t="s">
        <v>919</v>
      </c>
      <c r="R4" s="8" t="s">
        <v>563</v>
      </c>
      <c r="S4" s="8" t="s">
        <v>564</v>
      </c>
      <c r="T4" s="8" t="s">
        <v>920</v>
      </c>
      <c r="U4" s="8" t="s">
        <v>566</v>
      </c>
      <c r="V4" s="8"/>
      <c r="W4" s="26"/>
      <c r="X4" s="25"/>
      <c r="Y4" s="25"/>
      <c r="Z4" s="25"/>
      <c r="AA4" s="25"/>
      <c r="AB4" s="25"/>
      <c r="AC4" s="7"/>
      <c r="AD4" s="28"/>
    </row>
    <row r="5" ht="20.1" customHeight="1" spans="1:30">
      <c r="A5" s="12">
        <v>3</v>
      </c>
      <c r="B5" s="22" t="s">
        <v>967</v>
      </c>
      <c r="C5" s="12" t="s">
        <v>24</v>
      </c>
      <c r="D5" s="12" t="s">
        <v>968</v>
      </c>
      <c r="E5" s="12" t="s">
        <v>969</v>
      </c>
      <c r="F5" s="12">
        <v>122.5</v>
      </c>
      <c r="G5" s="12">
        <v>3</v>
      </c>
      <c r="H5" s="14">
        <f t="shared" ref="H5:H25" si="0">F5/2</f>
        <v>61.25</v>
      </c>
      <c r="I5" s="14">
        <f t="shared" ref="I5:I25" si="1">F5/4</f>
        <v>30.625</v>
      </c>
      <c r="J5" s="12" t="s">
        <v>970</v>
      </c>
      <c r="K5" s="12">
        <v>13.4</v>
      </c>
      <c r="L5" s="14">
        <v>9.02</v>
      </c>
      <c r="M5" s="14">
        <v>95.72</v>
      </c>
      <c r="N5" s="14">
        <f t="shared" ref="N5:N24" si="2">M5*0.15</f>
        <v>14.358</v>
      </c>
      <c r="O5" s="12" t="s">
        <v>971</v>
      </c>
      <c r="P5" s="14">
        <v>11.4</v>
      </c>
      <c r="Q5" s="14">
        <v>2.8</v>
      </c>
      <c r="R5" s="14"/>
      <c r="S5" s="14"/>
      <c r="T5" s="14">
        <f t="shared" ref="T5:T24" si="3">SUM(P5:S5)</f>
        <v>14.2</v>
      </c>
      <c r="U5" s="27">
        <f t="shared" ref="U5:U24" si="4">(T5/15)*20</f>
        <v>18.9333333333333</v>
      </c>
      <c r="V5" s="14">
        <f t="shared" ref="V5:V25" si="5">N5+K5+U5</f>
        <v>46.6913333333333</v>
      </c>
      <c r="W5" s="12"/>
      <c r="X5" s="14">
        <f t="shared" ref="X5:X25" si="6">I5+V5</f>
        <v>77.3163333333333</v>
      </c>
      <c r="Y5" s="12">
        <f t="shared" ref="Y5:Y25" si="7">RANK(X5,X$5:X$25)</f>
        <v>1</v>
      </c>
      <c r="Z5" s="12" t="s">
        <v>972</v>
      </c>
      <c r="AA5" s="12"/>
      <c r="AB5" s="12"/>
      <c r="AC5" s="12" t="s">
        <v>573</v>
      </c>
      <c r="AD5" s="29">
        <v>15</v>
      </c>
    </row>
    <row r="6" ht="20.1" customHeight="1" spans="1:30">
      <c r="A6" s="12">
        <v>2</v>
      </c>
      <c r="B6" s="22" t="s">
        <v>967</v>
      </c>
      <c r="C6" s="12" t="s">
        <v>24</v>
      </c>
      <c r="D6" s="12" t="s">
        <v>973</v>
      </c>
      <c r="E6" s="12" t="s">
        <v>974</v>
      </c>
      <c r="F6" s="12">
        <v>134.5</v>
      </c>
      <c r="G6" s="12">
        <v>2</v>
      </c>
      <c r="H6" s="14">
        <f t="shared" si="0"/>
        <v>67.25</v>
      </c>
      <c r="I6" s="14">
        <f t="shared" si="1"/>
        <v>33.625</v>
      </c>
      <c r="J6" s="12" t="s">
        <v>570</v>
      </c>
      <c r="K6" s="12">
        <v>11.79</v>
      </c>
      <c r="L6" s="14">
        <v>8.62</v>
      </c>
      <c r="M6" s="14">
        <v>84.28</v>
      </c>
      <c r="N6" s="14">
        <f t="shared" si="2"/>
        <v>12.642</v>
      </c>
      <c r="O6" s="12" t="s">
        <v>975</v>
      </c>
      <c r="P6" s="14">
        <v>10.4</v>
      </c>
      <c r="Q6" s="14">
        <v>2.6</v>
      </c>
      <c r="R6" s="14"/>
      <c r="S6" s="14"/>
      <c r="T6" s="14">
        <f t="shared" si="3"/>
        <v>13</v>
      </c>
      <c r="U6" s="27">
        <f t="shared" si="4"/>
        <v>17.3333333333333</v>
      </c>
      <c r="V6" s="14">
        <f t="shared" si="5"/>
        <v>41.7653333333333</v>
      </c>
      <c r="W6" s="12"/>
      <c r="X6" s="14">
        <f t="shared" si="6"/>
        <v>75.3903333333333</v>
      </c>
      <c r="Y6" s="12">
        <f t="shared" si="7"/>
        <v>2</v>
      </c>
      <c r="Z6" s="12" t="s">
        <v>976</v>
      </c>
      <c r="AA6" s="12"/>
      <c r="AB6" s="12"/>
      <c r="AC6" s="12" t="s">
        <v>573</v>
      </c>
      <c r="AD6" s="29">
        <v>22</v>
      </c>
    </row>
    <row r="7" ht="20.1" customHeight="1" spans="1:30">
      <c r="A7" s="12">
        <v>1</v>
      </c>
      <c r="B7" s="22" t="s">
        <v>967</v>
      </c>
      <c r="C7" s="12" t="s">
        <v>24</v>
      </c>
      <c r="D7" s="12" t="s">
        <v>977</v>
      </c>
      <c r="E7" s="12" t="s">
        <v>978</v>
      </c>
      <c r="F7" s="12">
        <v>136</v>
      </c>
      <c r="G7" s="12">
        <v>1</v>
      </c>
      <c r="H7" s="14">
        <f t="shared" si="0"/>
        <v>68</v>
      </c>
      <c r="I7" s="14">
        <f t="shared" si="1"/>
        <v>34</v>
      </c>
      <c r="J7" s="12" t="s">
        <v>979</v>
      </c>
      <c r="K7" s="12">
        <v>9.8</v>
      </c>
      <c r="L7" s="14">
        <v>8</v>
      </c>
      <c r="M7" s="14">
        <v>65.72</v>
      </c>
      <c r="N7" s="14">
        <f t="shared" si="2"/>
        <v>9.858</v>
      </c>
      <c r="O7" s="12" t="s">
        <v>980</v>
      </c>
      <c r="P7" s="14">
        <v>10.8</v>
      </c>
      <c r="Q7" s="14">
        <v>2.6</v>
      </c>
      <c r="R7" s="14"/>
      <c r="S7" s="14"/>
      <c r="T7" s="14">
        <f t="shared" si="3"/>
        <v>13.4</v>
      </c>
      <c r="U7" s="27">
        <f t="shared" si="4"/>
        <v>17.8666666666667</v>
      </c>
      <c r="V7" s="14">
        <f t="shared" si="5"/>
        <v>37.5246666666667</v>
      </c>
      <c r="W7" s="12"/>
      <c r="X7" s="14">
        <f t="shared" si="6"/>
        <v>71.5246666666667</v>
      </c>
      <c r="Y7" s="12">
        <f t="shared" si="7"/>
        <v>3</v>
      </c>
      <c r="Z7" s="12" t="s">
        <v>981</v>
      </c>
      <c r="AA7" s="12"/>
      <c r="AB7" s="12"/>
      <c r="AC7" s="12" t="s">
        <v>573</v>
      </c>
      <c r="AD7" s="29">
        <v>23</v>
      </c>
    </row>
    <row r="8" ht="20.1" customHeight="1" spans="1:30">
      <c r="A8" s="12">
        <v>11</v>
      </c>
      <c r="B8" s="22" t="s">
        <v>967</v>
      </c>
      <c r="C8" s="12" t="s">
        <v>20</v>
      </c>
      <c r="D8" s="12" t="s">
        <v>982</v>
      </c>
      <c r="E8" s="12" t="s">
        <v>983</v>
      </c>
      <c r="F8" s="12">
        <v>107.5</v>
      </c>
      <c r="G8" s="12">
        <v>11</v>
      </c>
      <c r="H8" s="14">
        <f t="shared" si="0"/>
        <v>53.75</v>
      </c>
      <c r="I8" s="14">
        <f t="shared" si="1"/>
        <v>26.875</v>
      </c>
      <c r="J8" s="12" t="s">
        <v>643</v>
      </c>
      <c r="K8" s="12">
        <v>11.43</v>
      </c>
      <c r="L8" s="14">
        <v>6.51</v>
      </c>
      <c r="M8" s="14">
        <v>65.48</v>
      </c>
      <c r="N8" s="14">
        <f t="shared" si="2"/>
        <v>9.822</v>
      </c>
      <c r="O8" s="12" t="s">
        <v>984</v>
      </c>
      <c r="P8" s="14">
        <v>11.8</v>
      </c>
      <c r="Q8" s="14">
        <v>2.6</v>
      </c>
      <c r="R8" s="14"/>
      <c r="S8" s="14"/>
      <c r="T8" s="14">
        <f t="shared" si="3"/>
        <v>14.4</v>
      </c>
      <c r="U8" s="27">
        <f t="shared" si="4"/>
        <v>19.2</v>
      </c>
      <c r="V8" s="14">
        <f t="shared" si="5"/>
        <v>40.452</v>
      </c>
      <c r="W8" s="12"/>
      <c r="X8" s="14">
        <f t="shared" si="6"/>
        <v>67.327</v>
      </c>
      <c r="Y8" s="12">
        <f t="shared" si="7"/>
        <v>4</v>
      </c>
      <c r="Z8" s="12" t="s">
        <v>985</v>
      </c>
      <c r="AA8" s="12"/>
      <c r="AB8" s="12"/>
      <c r="AC8" s="12" t="s">
        <v>573</v>
      </c>
      <c r="AD8" s="29">
        <v>11</v>
      </c>
    </row>
    <row r="9" ht="20.1" customHeight="1" spans="1:30">
      <c r="A9" s="12">
        <v>13</v>
      </c>
      <c r="B9" s="22" t="s">
        <v>967</v>
      </c>
      <c r="C9" s="12" t="s">
        <v>24</v>
      </c>
      <c r="D9" s="12" t="s">
        <v>973</v>
      </c>
      <c r="E9" s="12" t="s">
        <v>986</v>
      </c>
      <c r="F9" s="12">
        <v>103</v>
      </c>
      <c r="G9" s="12">
        <v>14</v>
      </c>
      <c r="H9" s="14">
        <f t="shared" si="0"/>
        <v>51.5</v>
      </c>
      <c r="I9" s="14">
        <f t="shared" si="1"/>
        <v>25.75</v>
      </c>
      <c r="J9" s="12" t="s">
        <v>614</v>
      </c>
      <c r="K9" s="12">
        <v>11.39</v>
      </c>
      <c r="L9" s="14">
        <v>8.51</v>
      </c>
      <c r="M9" s="14">
        <v>81.48</v>
      </c>
      <c r="N9" s="14">
        <f t="shared" si="2"/>
        <v>12.222</v>
      </c>
      <c r="O9" s="12" t="s">
        <v>987</v>
      </c>
      <c r="P9" s="14">
        <v>10.2</v>
      </c>
      <c r="Q9" s="14">
        <v>2.1</v>
      </c>
      <c r="R9" s="14"/>
      <c r="S9" s="14"/>
      <c r="T9" s="14">
        <f t="shared" si="3"/>
        <v>12.3</v>
      </c>
      <c r="U9" s="27">
        <f t="shared" si="4"/>
        <v>16.4</v>
      </c>
      <c r="V9" s="14">
        <f t="shared" si="5"/>
        <v>40.012</v>
      </c>
      <c r="W9" s="12"/>
      <c r="X9" s="14">
        <f t="shared" si="6"/>
        <v>65.762</v>
      </c>
      <c r="Y9" s="12">
        <f t="shared" si="7"/>
        <v>5</v>
      </c>
      <c r="Z9" s="12" t="s">
        <v>988</v>
      </c>
      <c r="AA9" s="12"/>
      <c r="AB9" s="12"/>
      <c r="AC9" s="12" t="s">
        <v>573</v>
      </c>
      <c r="AD9" s="29">
        <v>13</v>
      </c>
    </row>
    <row r="10" ht="20.1" customHeight="1" spans="1:30">
      <c r="A10" s="12">
        <v>4</v>
      </c>
      <c r="B10" s="22" t="s">
        <v>967</v>
      </c>
      <c r="C10" s="12" t="s">
        <v>24</v>
      </c>
      <c r="D10" s="12" t="s">
        <v>989</v>
      </c>
      <c r="E10" s="12" t="s">
        <v>990</v>
      </c>
      <c r="F10" s="12">
        <v>119.5</v>
      </c>
      <c r="G10" s="12">
        <v>4</v>
      </c>
      <c r="H10" s="14">
        <f t="shared" si="0"/>
        <v>59.75</v>
      </c>
      <c r="I10" s="14">
        <f t="shared" si="1"/>
        <v>29.875</v>
      </c>
      <c r="J10" s="12" t="s">
        <v>991</v>
      </c>
      <c r="K10" s="12">
        <v>9</v>
      </c>
      <c r="L10" s="14">
        <v>8.14</v>
      </c>
      <c r="M10" s="14">
        <v>70</v>
      </c>
      <c r="N10" s="14">
        <f t="shared" si="2"/>
        <v>10.5</v>
      </c>
      <c r="O10" s="12" t="s">
        <v>992</v>
      </c>
      <c r="P10" s="23"/>
      <c r="Q10" s="14"/>
      <c r="R10" s="14">
        <v>8.4</v>
      </c>
      <c r="S10" s="14">
        <v>3.8</v>
      </c>
      <c r="T10" s="14">
        <f t="shared" si="3"/>
        <v>12.2</v>
      </c>
      <c r="U10" s="27">
        <f t="shared" si="4"/>
        <v>16.2666666666667</v>
      </c>
      <c r="V10" s="14">
        <f t="shared" si="5"/>
        <v>35.7666666666667</v>
      </c>
      <c r="W10" s="12"/>
      <c r="X10" s="14">
        <f t="shared" si="6"/>
        <v>65.6416666666667</v>
      </c>
      <c r="Y10" s="12">
        <f t="shared" si="7"/>
        <v>6</v>
      </c>
      <c r="Z10" s="12" t="s">
        <v>993</v>
      </c>
      <c r="AA10" s="12"/>
      <c r="AB10" s="12"/>
      <c r="AC10" s="12" t="s">
        <v>579</v>
      </c>
      <c r="AD10" s="29">
        <v>26</v>
      </c>
    </row>
    <row r="11" ht="20.1" customHeight="1" spans="1:30">
      <c r="A11" s="12">
        <v>14</v>
      </c>
      <c r="B11" s="22" t="s">
        <v>967</v>
      </c>
      <c r="C11" s="12" t="s">
        <v>24</v>
      </c>
      <c r="D11" s="12" t="s">
        <v>60</v>
      </c>
      <c r="E11" s="12" t="s">
        <v>994</v>
      </c>
      <c r="F11" s="12">
        <v>101</v>
      </c>
      <c r="G11" s="12">
        <v>15</v>
      </c>
      <c r="H11" s="14">
        <f t="shared" si="0"/>
        <v>50.5</v>
      </c>
      <c r="I11" s="14">
        <f t="shared" si="1"/>
        <v>25.25</v>
      </c>
      <c r="J11" s="12" t="s">
        <v>614</v>
      </c>
      <c r="K11" s="12">
        <v>11.39</v>
      </c>
      <c r="L11" s="14">
        <v>7.83</v>
      </c>
      <c r="M11" s="14">
        <v>61.32</v>
      </c>
      <c r="N11" s="14">
        <f t="shared" si="2"/>
        <v>9.198</v>
      </c>
      <c r="O11" s="12" t="s">
        <v>995</v>
      </c>
      <c r="P11" s="23"/>
      <c r="Q11" s="14"/>
      <c r="R11" s="14">
        <v>11</v>
      </c>
      <c r="S11" s="14">
        <v>3.8</v>
      </c>
      <c r="T11" s="14">
        <f t="shared" si="3"/>
        <v>14.8</v>
      </c>
      <c r="U11" s="27">
        <f t="shared" si="4"/>
        <v>19.7333333333333</v>
      </c>
      <c r="V11" s="14">
        <f t="shared" si="5"/>
        <v>40.3213333333333</v>
      </c>
      <c r="W11" s="12"/>
      <c r="X11" s="14">
        <f t="shared" si="6"/>
        <v>65.5713333333333</v>
      </c>
      <c r="Y11" s="12">
        <f t="shared" si="7"/>
        <v>7</v>
      </c>
      <c r="Z11" s="12" t="s">
        <v>996</v>
      </c>
      <c r="AA11" s="12"/>
      <c r="AB11" s="12"/>
      <c r="AC11" s="12" t="s">
        <v>579</v>
      </c>
      <c r="AD11" s="29">
        <v>8</v>
      </c>
    </row>
    <row r="12" ht="20.1" customHeight="1" spans="1:30">
      <c r="A12" s="12">
        <v>12</v>
      </c>
      <c r="B12" s="22" t="s">
        <v>967</v>
      </c>
      <c r="C12" s="12" t="s">
        <v>24</v>
      </c>
      <c r="D12" s="12" t="s">
        <v>997</v>
      </c>
      <c r="E12" s="12" t="s">
        <v>998</v>
      </c>
      <c r="F12" s="12">
        <v>107</v>
      </c>
      <c r="G12" s="12">
        <v>13</v>
      </c>
      <c r="H12" s="14">
        <f t="shared" si="0"/>
        <v>53.5</v>
      </c>
      <c r="I12" s="14">
        <f t="shared" si="1"/>
        <v>26.75</v>
      </c>
      <c r="J12" s="12" t="s">
        <v>999</v>
      </c>
      <c r="K12" s="12">
        <v>9.4</v>
      </c>
      <c r="L12" s="14">
        <v>7.84</v>
      </c>
      <c r="M12" s="14">
        <v>61.32</v>
      </c>
      <c r="N12" s="14">
        <f t="shared" si="2"/>
        <v>9.198</v>
      </c>
      <c r="O12" s="12" t="s">
        <v>1000</v>
      </c>
      <c r="P12" s="23"/>
      <c r="Q12" s="14"/>
      <c r="R12" s="14">
        <v>11</v>
      </c>
      <c r="S12" s="14">
        <v>3.9</v>
      </c>
      <c r="T12" s="14">
        <f t="shared" si="3"/>
        <v>14.9</v>
      </c>
      <c r="U12" s="27">
        <f t="shared" si="4"/>
        <v>19.8666666666667</v>
      </c>
      <c r="V12" s="14">
        <f t="shared" si="5"/>
        <v>38.4646666666667</v>
      </c>
      <c r="W12" s="12"/>
      <c r="X12" s="14">
        <f t="shared" si="6"/>
        <v>65.2146666666667</v>
      </c>
      <c r="Y12" s="12">
        <f t="shared" si="7"/>
        <v>8</v>
      </c>
      <c r="Z12" s="12" t="s">
        <v>1001</v>
      </c>
      <c r="AA12" s="12"/>
      <c r="AB12" s="12"/>
      <c r="AC12" s="12" t="s">
        <v>579</v>
      </c>
      <c r="AD12" s="29">
        <v>25</v>
      </c>
    </row>
    <row r="13" ht="20.1" customHeight="1" spans="1:30">
      <c r="A13" s="12">
        <v>10</v>
      </c>
      <c r="B13" s="22" t="s">
        <v>967</v>
      </c>
      <c r="C13" s="12" t="s">
        <v>24</v>
      </c>
      <c r="D13" s="12" t="s">
        <v>1002</v>
      </c>
      <c r="E13" s="12" t="s">
        <v>1003</v>
      </c>
      <c r="F13" s="12">
        <v>107.5</v>
      </c>
      <c r="G13" s="12">
        <v>11</v>
      </c>
      <c r="H13" s="14">
        <f t="shared" si="0"/>
        <v>53.75</v>
      </c>
      <c r="I13" s="14">
        <f t="shared" si="1"/>
        <v>26.875</v>
      </c>
      <c r="J13" s="12" t="s">
        <v>1004</v>
      </c>
      <c r="K13" s="12">
        <v>9.8</v>
      </c>
      <c r="L13" s="14">
        <v>8.15</v>
      </c>
      <c r="M13" s="14">
        <v>70</v>
      </c>
      <c r="N13" s="14">
        <f t="shared" si="2"/>
        <v>10.5</v>
      </c>
      <c r="O13" s="12" t="s">
        <v>1005</v>
      </c>
      <c r="P13" s="14">
        <v>10</v>
      </c>
      <c r="Q13" s="14">
        <v>2.5</v>
      </c>
      <c r="R13" s="14"/>
      <c r="S13" s="14"/>
      <c r="T13" s="14">
        <f t="shared" si="3"/>
        <v>12.5</v>
      </c>
      <c r="U13" s="27">
        <f t="shared" si="4"/>
        <v>16.6666666666667</v>
      </c>
      <c r="V13" s="14">
        <f t="shared" si="5"/>
        <v>36.9666666666667</v>
      </c>
      <c r="W13" s="12"/>
      <c r="X13" s="14">
        <f t="shared" si="6"/>
        <v>63.8416666666667</v>
      </c>
      <c r="Y13" s="12">
        <f t="shared" si="7"/>
        <v>9</v>
      </c>
      <c r="Z13" s="12" t="s">
        <v>1006</v>
      </c>
      <c r="AA13" s="12"/>
      <c r="AB13" s="12"/>
      <c r="AC13" s="12" t="s">
        <v>573</v>
      </c>
      <c r="AD13" s="29">
        <v>3</v>
      </c>
    </row>
    <row r="14" ht="20.1" customHeight="1" spans="1:30">
      <c r="A14" s="12">
        <v>9</v>
      </c>
      <c r="B14" s="22" t="s">
        <v>967</v>
      </c>
      <c r="C14" s="12" t="s">
        <v>24</v>
      </c>
      <c r="D14" s="12" t="s">
        <v>1007</v>
      </c>
      <c r="E14" s="12" t="s">
        <v>1008</v>
      </c>
      <c r="F14" s="12">
        <v>108</v>
      </c>
      <c r="G14" s="12">
        <v>10</v>
      </c>
      <c r="H14" s="14">
        <f t="shared" si="0"/>
        <v>54</v>
      </c>
      <c r="I14" s="14">
        <f t="shared" si="1"/>
        <v>27</v>
      </c>
      <c r="J14" s="12" t="s">
        <v>1009</v>
      </c>
      <c r="K14" s="12">
        <v>9.4</v>
      </c>
      <c r="L14" s="14">
        <v>7.87</v>
      </c>
      <c r="M14" s="14">
        <v>62.92</v>
      </c>
      <c r="N14" s="14">
        <f t="shared" si="2"/>
        <v>9.438</v>
      </c>
      <c r="O14" s="12" t="s">
        <v>1010</v>
      </c>
      <c r="P14" s="23"/>
      <c r="Q14" s="14"/>
      <c r="R14" s="14">
        <v>11</v>
      </c>
      <c r="S14" s="14">
        <v>2.5</v>
      </c>
      <c r="T14" s="14">
        <f t="shared" si="3"/>
        <v>13.5</v>
      </c>
      <c r="U14" s="27">
        <f t="shared" si="4"/>
        <v>18</v>
      </c>
      <c r="V14" s="14">
        <f t="shared" si="5"/>
        <v>36.838</v>
      </c>
      <c r="W14" s="12"/>
      <c r="X14" s="14">
        <f t="shared" si="6"/>
        <v>63.838</v>
      </c>
      <c r="Y14" s="12">
        <f t="shared" si="7"/>
        <v>10</v>
      </c>
      <c r="Z14" s="12" t="s">
        <v>1011</v>
      </c>
      <c r="AA14" s="12"/>
      <c r="AB14" s="12"/>
      <c r="AC14" s="12" t="s">
        <v>579</v>
      </c>
      <c r="AD14" s="29">
        <v>6</v>
      </c>
    </row>
    <row r="15" ht="20.1" customHeight="1" spans="1:30">
      <c r="A15" s="12">
        <v>7</v>
      </c>
      <c r="B15" s="22" t="s">
        <v>967</v>
      </c>
      <c r="C15" s="12" t="s">
        <v>24</v>
      </c>
      <c r="D15" s="12" t="s">
        <v>1012</v>
      </c>
      <c r="E15" s="12" t="s">
        <v>1013</v>
      </c>
      <c r="F15" s="12">
        <v>111</v>
      </c>
      <c r="G15" s="12">
        <v>6</v>
      </c>
      <c r="H15" s="14">
        <f t="shared" si="0"/>
        <v>55.5</v>
      </c>
      <c r="I15" s="14">
        <f t="shared" si="1"/>
        <v>27.75</v>
      </c>
      <c r="J15" s="12" t="s">
        <v>1014</v>
      </c>
      <c r="K15" s="12">
        <v>9.4</v>
      </c>
      <c r="L15" s="14">
        <v>7.64</v>
      </c>
      <c r="M15" s="14">
        <v>55.72</v>
      </c>
      <c r="N15" s="14">
        <f t="shared" si="2"/>
        <v>8.358</v>
      </c>
      <c r="O15" s="12" t="s">
        <v>1015</v>
      </c>
      <c r="P15" s="23"/>
      <c r="Q15" s="14"/>
      <c r="R15" s="14">
        <v>9</v>
      </c>
      <c r="S15" s="14">
        <v>3.5</v>
      </c>
      <c r="T15" s="14">
        <f t="shared" si="3"/>
        <v>12.5</v>
      </c>
      <c r="U15" s="27">
        <f t="shared" si="4"/>
        <v>16.6666666666667</v>
      </c>
      <c r="V15" s="14">
        <f t="shared" si="5"/>
        <v>34.4246666666667</v>
      </c>
      <c r="W15" s="12"/>
      <c r="X15" s="14">
        <f t="shared" si="6"/>
        <v>62.1746666666667</v>
      </c>
      <c r="Y15" s="12">
        <f t="shared" si="7"/>
        <v>11</v>
      </c>
      <c r="Z15" s="12" t="s">
        <v>1016</v>
      </c>
      <c r="AA15" s="12"/>
      <c r="AB15" s="12"/>
      <c r="AC15" s="12" t="s">
        <v>579</v>
      </c>
      <c r="AD15" s="29">
        <v>27</v>
      </c>
    </row>
    <row r="16" ht="20.1" customHeight="1" spans="1:30">
      <c r="A16" s="12">
        <v>6</v>
      </c>
      <c r="B16" s="22" t="s">
        <v>967</v>
      </c>
      <c r="C16" s="12" t="s">
        <v>24</v>
      </c>
      <c r="D16" s="12" t="s">
        <v>1017</v>
      </c>
      <c r="E16" s="12" t="s">
        <v>1018</v>
      </c>
      <c r="F16" s="12">
        <v>111</v>
      </c>
      <c r="G16" s="12">
        <v>6</v>
      </c>
      <c r="H16" s="14">
        <f t="shared" si="0"/>
        <v>55.5</v>
      </c>
      <c r="I16" s="14">
        <f t="shared" si="1"/>
        <v>27.75</v>
      </c>
      <c r="J16" s="12" t="s">
        <v>1019</v>
      </c>
      <c r="K16" s="12">
        <v>5.42</v>
      </c>
      <c r="L16" s="14">
        <v>7.86</v>
      </c>
      <c r="M16" s="14">
        <v>62.92</v>
      </c>
      <c r="N16" s="14">
        <f t="shared" si="2"/>
        <v>9.438</v>
      </c>
      <c r="O16" s="12" t="s">
        <v>1020</v>
      </c>
      <c r="P16" s="23"/>
      <c r="Q16" s="14"/>
      <c r="R16" s="14">
        <v>10.6</v>
      </c>
      <c r="S16" s="14">
        <v>3.7</v>
      </c>
      <c r="T16" s="14">
        <f t="shared" si="3"/>
        <v>14.3</v>
      </c>
      <c r="U16" s="27">
        <f t="shared" si="4"/>
        <v>19.0666666666667</v>
      </c>
      <c r="V16" s="14">
        <f t="shared" si="5"/>
        <v>33.9246666666667</v>
      </c>
      <c r="W16" s="12"/>
      <c r="X16" s="14">
        <f t="shared" si="6"/>
        <v>61.6746666666667</v>
      </c>
      <c r="Y16" s="12">
        <f t="shared" si="7"/>
        <v>12</v>
      </c>
      <c r="Z16" s="12" t="s">
        <v>1021</v>
      </c>
      <c r="AA16" s="12"/>
      <c r="AB16" s="12"/>
      <c r="AC16" s="12" t="s">
        <v>579</v>
      </c>
      <c r="AD16" s="29">
        <v>5</v>
      </c>
    </row>
    <row r="17" ht="20.1" customHeight="1" spans="1:30">
      <c r="A17" s="12">
        <v>20</v>
      </c>
      <c r="B17" s="22" t="s">
        <v>967</v>
      </c>
      <c r="C17" s="12" t="s">
        <v>20</v>
      </c>
      <c r="D17" s="12" t="s">
        <v>1022</v>
      </c>
      <c r="E17" s="12" t="s">
        <v>1023</v>
      </c>
      <c r="F17" s="12">
        <v>86</v>
      </c>
      <c r="G17" s="12">
        <v>21</v>
      </c>
      <c r="H17" s="14">
        <f t="shared" si="0"/>
        <v>43</v>
      </c>
      <c r="I17" s="14">
        <f t="shared" si="1"/>
        <v>21.5</v>
      </c>
      <c r="J17" s="12" t="s">
        <v>1024</v>
      </c>
      <c r="K17" s="12">
        <v>11.99</v>
      </c>
      <c r="L17" s="14">
        <v>6.68</v>
      </c>
      <c r="M17" s="14">
        <v>69.6</v>
      </c>
      <c r="N17" s="14">
        <f t="shared" si="2"/>
        <v>10.44</v>
      </c>
      <c r="O17" s="12" t="s">
        <v>1025</v>
      </c>
      <c r="P17" s="14">
        <v>10</v>
      </c>
      <c r="Q17" s="14">
        <v>2</v>
      </c>
      <c r="R17" s="14"/>
      <c r="S17" s="14"/>
      <c r="T17" s="14">
        <f t="shared" si="3"/>
        <v>12</v>
      </c>
      <c r="U17" s="27">
        <f t="shared" si="4"/>
        <v>16</v>
      </c>
      <c r="V17" s="14">
        <f t="shared" si="5"/>
        <v>38.43</v>
      </c>
      <c r="W17" s="12"/>
      <c r="X17" s="14">
        <f t="shared" si="6"/>
        <v>59.93</v>
      </c>
      <c r="Y17" s="12">
        <f t="shared" si="7"/>
        <v>13</v>
      </c>
      <c r="Z17" s="12" t="s">
        <v>1026</v>
      </c>
      <c r="AA17" s="12"/>
      <c r="AB17" s="12"/>
      <c r="AC17" s="12" t="s">
        <v>573</v>
      </c>
      <c r="AD17" s="29">
        <v>28</v>
      </c>
    </row>
    <row r="18" ht="20.1" customHeight="1" spans="1:30">
      <c r="A18" s="12">
        <v>16</v>
      </c>
      <c r="B18" s="22" t="s">
        <v>967</v>
      </c>
      <c r="C18" s="12" t="s">
        <v>24</v>
      </c>
      <c r="D18" s="12" t="s">
        <v>1027</v>
      </c>
      <c r="E18" s="12" t="s">
        <v>1028</v>
      </c>
      <c r="F18" s="12">
        <v>91</v>
      </c>
      <c r="G18" s="12">
        <v>16</v>
      </c>
      <c r="H18" s="14">
        <f t="shared" si="0"/>
        <v>45.5</v>
      </c>
      <c r="I18" s="14">
        <f t="shared" si="1"/>
        <v>22.75</v>
      </c>
      <c r="J18" s="12" t="s">
        <v>1029</v>
      </c>
      <c r="K18" s="12">
        <v>11</v>
      </c>
      <c r="L18" s="14">
        <v>8.44</v>
      </c>
      <c r="M18" s="14">
        <v>78.52</v>
      </c>
      <c r="N18" s="14">
        <f t="shared" si="2"/>
        <v>11.778</v>
      </c>
      <c r="O18" s="12" t="s">
        <v>1030</v>
      </c>
      <c r="P18" s="23"/>
      <c r="Q18" s="14"/>
      <c r="R18" s="14">
        <v>7</v>
      </c>
      <c r="S18" s="14">
        <v>3.4</v>
      </c>
      <c r="T18" s="14">
        <f t="shared" si="3"/>
        <v>10.4</v>
      </c>
      <c r="U18" s="27">
        <f t="shared" si="4"/>
        <v>13.8666666666667</v>
      </c>
      <c r="V18" s="14">
        <f t="shared" si="5"/>
        <v>36.6446666666667</v>
      </c>
      <c r="W18" s="12"/>
      <c r="X18" s="14">
        <f t="shared" si="6"/>
        <v>59.3946666666667</v>
      </c>
      <c r="Y18" s="12">
        <f t="shared" si="7"/>
        <v>14</v>
      </c>
      <c r="Z18" s="12" t="s">
        <v>1031</v>
      </c>
      <c r="AA18" s="12"/>
      <c r="AB18" s="12"/>
      <c r="AC18" s="12" t="s">
        <v>579</v>
      </c>
      <c r="AD18" s="29">
        <v>21</v>
      </c>
    </row>
    <row r="19" ht="20.1" customHeight="1" spans="1:30">
      <c r="A19" s="12">
        <v>18</v>
      </c>
      <c r="B19" s="22" t="s">
        <v>967</v>
      </c>
      <c r="C19" s="12" t="s">
        <v>20</v>
      </c>
      <c r="D19" s="12" t="s">
        <v>1032</v>
      </c>
      <c r="E19" s="12" t="s">
        <v>1033</v>
      </c>
      <c r="F19" s="12">
        <v>87.5</v>
      </c>
      <c r="G19" s="12">
        <v>19</v>
      </c>
      <c r="H19" s="14">
        <f t="shared" si="0"/>
        <v>43.75</v>
      </c>
      <c r="I19" s="14">
        <f t="shared" si="1"/>
        <v>21.875</v>
      </c>
      <c r="J19" s="12" t="s">
        <v>1034</v>
      </c>
      <c r="K19" s="12">
        <v>10.31</v>
      </c>
      <c r="L19" s="14">
        <v>6.32</v>
      </c>
      <c r="M19" s="14">
        <v>60</v>
      </c>
      <c r="N19" s="14">
        <f t="shared" si="2"/>
        <v>9</v>
      </c>
      <c r="O19" s="12" t="s">
        <v>1035</v>
      </c>
      <c r="P19" s="14">
        <v>11.2</v>
      </c>
      <c r="Q19" s="14">
        <v>2.4</v>
      </c>
      <c r="R19" s="14"/>
      <c r="S19" s="14"/>
      <c r="T19" s="14">
        <f t="shared" si="3"/>
        <v>13.6</v>
      </c>
      <c r="U19" s="27">
        <f t="shared" si="4"/>
        <v>18.1333333333333</v>
      </c>
      <c r="V19" s="14">
        <f t="shared" si="5"/>
        <v>37.4433333333333</v>
      </c>
      <c r="W19" s="12"/>
      <c r="X19" s="14">
        <f t="shared" si="6"/>
        <v>59.3183333333333</v>
      </c>
      <c r="Y19" s="12">
        <f t="shared" si="7"/>
        <v>15</v>
      </c>
      <c r="Z19" s="12" t="s">
        <v>1036</v>
      </c>
      <c r="AA19" s="12"/>
      <c r="AB19" s="12"/>
      <c r="AC19" s="12" t="s">
        <v>573</v>
      </c>
      <c r="AD19" s="29">
        <v>2</v>
      </c>
    </row>
    <row r="20" ht="20.1" customHeight="1" spans="1:30">
      <c r="A20" s="12">
        <v>8</v>
      </c>
      <c r="B20" s="22" t="s">
        <v>967</v>
      </c>
      <c r="C20" s="12" t="s">
        <v>24</v>
      </c>
      <c r="D20" s="12" t="s">
        <v>1037</v>
      </c>
      <c r="E20" s="12" t="s">
        <v>1038</v>
      </c>
      <c r="F20" s="12">
        <v>110</v>
      </c>
      <c r="G20" s="12">
        <v>8</v>
      </c>
      <c r="H20" s="14">
        <f t="shared" si="0"/>
        <v>55</v>
      </c>
      <c r="I20" s="14">
        <f t="shared" si="1"/>
        <v>27.5</v>
      </c>
      <c r="J20" s="12" t="s">
        <v>1039</v>
      </c>
      <c r="K20" s="12">
        <v>9</v>
      </c>
      <c r="L20" s="14">
        <v>7.64</v>
      </c>
      <c r="M20" s="14">
        <v>55.72</v>
      </c>
      <c r="N20" s="14">
        <f t="shared" si="2"/>
        <v>8.358</v>
      </c>
      <c r="O20" s="12" t="s">
        <v>1040</v>
      </c>
      <c r="P20" s="23"/>
      <c r="Q20" s="14"/>
      <c r="R20" s="14">
        <v>7.2</v>
      </c>
      <c r="S20" s="14">
        <v>3.1</v>
      </c>
      <c r="T20" s="14">
        <f t="shared" si="3"/>
        <v>10.3</v>
      </c>
      <c r="U20" s="27">
        <f t="shared" si="4"/>
        <v>13.7333333333333</v>
      </c>
      <c r="V20" s="14">
        <f t="shared" si="5"/>
        <v>31.0913333333333</v>
      </c>
      <c r="W20" s="12"/>
      <c r="X20" s="14">
        <f t="shared" si="6"/>
        <v>58.5913333333333</v>
      </c>
      <c r="Y20" s="12">
        <f t="shared" si="7"/>
        <v>16</v>
      </c>
      <c r="Z20" s="12" t="s">
        <v>1041</v>
      </c>
      <c r="AA20" s="12"/>
      <c r="AB20" s="12"/>
      <c r="AC20" s="12" t="s">
        <v>579</v>
      </c>
      <c r="AD20" s="29">
        <v>14</v>
      </c>
    </row>
    <row r="21" ht="20.1" customHeight="1" spans="1:30">
      <c r="A21" s="12">
        <v>17</v>
      </c>
      <c r="B21" s="22" t="s">
        <v>967</v>
      </c>
      <c r="C21" s="12" t="s">
        <v>24</v>
      </c>
      <c r="D21" s="12" t="s">
        <v>1042</v>
      </c>
      <c r="E21" s="12" t="s">
        <v>1043</v>
      </c>
      <c r="F21" s="12">
        <v>89.5</v>
      </c>
      <c r="G21" s="12">
        <v>18</v>
      </c>
      <c r="H21" s="14">
        <f t="shared" si="0"/>
        <v>44.75</v>
      </c>
      <c r="I21" s="14">
        <f t="shared" si="1"/>
        <v>22.375</v>
      </c>
      <c r="J21" s="12" t="s">
        <v>1044</v>
      </c>
      <c r="K21" s="12">
        <v>9.8</v>
      </c>
      <c r="L21" s="14">
        <v>7.52</v>
      </c>
      <c r="M21" s="14">
        <v>52.92</v>
      </c>
      <c r="N21" s="14">
        <f t="shared" si="2"/>
        <v>7.938</v>
      </c>
      <c r="O21" s="12" t="s">
        <v>1045</v>
      </c>
      <c r="P21" s="23"/>
      <c r="Q21" s="14"/>
      <c r="R21" s="14">
        <v>9.8</v>
      </c>
      <c r="S21" s="14">
        <v>3.5</v>
      </c>
      <c r="T21" s="14">
        <f t="shared" si="3"/>
        <v>13.3</v>
      </c>
      <c r="U21" s="27">
        <f t="shared" si="4"/>
        <v>17.7333333333333</v>
      </c>
      <c r="V21" s="14">
        <f t="shared" si="5"/>
        <v>35.4713333333333</v>
      </c>
      <c r="W21" s="12"/>
      <c r="X21" s="14">
        <f t="shared" si="6"/>
        <v>57.8463333333333</v>
      </c>
      <c r="Y21" s="12">
        <f t="shared" si="7"/>
        <v>17</v>
      </c>
      <c r="Z21" s="12" t="s">
        <v>1046</v>
      </c>
      <c r="AA21" s="12"/>
      <c r="AB21" s="12"/>
      <c r="AC21" s="12" t="s">
        <v>579</v>
      </c>
      <c r="AD21" s="29">
        <v>1</v>
      </c>
    </row>
    <row r="22" ht="20.1" customHeight="1" spans="1:30">
      <c r="A22" s="12">
        <v>21</v>
      </c>
      <c r="B22" s="22" t="s">
        <v>967</v>
      </c>
      <c r="C22" s="12" t="s">
        <v>24</v>
      </c>
      <c r="D22" s="12" t="s">
        <v>1047</v>
      </c>
      <c r="E22" s="12" t="s">
        <v>1048</v>
      </c>
      <c r="F22" s="12">
        <v>84.5</v>
      </c>
      <c r="G22" s="12">
        <v>22</v>
      </c>
      <c r="H22" s="14">
        <f t="shared" si="0"/>
        <v>42.25</v>
      </c>
      <c r="I22" s="14">
        <f t="shared" si="1"/>
        <v>21.125</v>
      </c>
      <c r="J22" s="12" t="s">
        <v>1049</v>
      </c>
      <c r="K22" s="12">
        <v>9</v>
      </c>
      <c r="L22" s="14">
        <v>7.83</v>
      </c>
      <c r="M22" s="14">
        <v>61.32</v>
      </c>
      <c r="N22" s="14">
        <f t="shared" si="2"/>
        <v>9.198</v>
      </c>
      <c r="O22" s="12" t="s">
        <v>1050</v>
      </c>
      <c r="P22" s="23"/>
      <c r="Q22" s="14"/>
      <c r="R22" s="14">
        <v>7.6</v>
      </c>
      <c r="S22" s="14">
        <v>3.7</v>
      </c>
      <c r="T22" s="14">
        <f t="shared" si="3"/>
        <v>11.3</v>
      </c>
      <c r="U22" s="27">
        <f t="shared" si="4"/>
        <v>15.0666666666667</v>
      </c>
      <c r="V22" s="14">
        <f t="shared" si="5"/>
        <v>33.2646666666667</v>
      </c>
      <c r="W22" s="12"/>
      <c r="X22" s="14">
        <f t="shared" si="6"/>
        <v>54.3896666666667</v>
      </c>
      <c r="Y22" s="12">
        <f t="shared" si="7"/>
        <v>18</v>
      </c>
      <c r="Z22" s="12" t="s">
        <v>1051</v>
      </c>
      <c r="AA22" s="12"/>
      <c r="AB22" s="12"/>
      <c r="AC22" s="12" t="s">
        <v>579</v>
      </c>
      <c r="AD22" s="29">
        <v>7</v>
      </c>
    </row>
    <row r="23" ht="20.1" customHeight="1" spans="1:30">
      <c r="A23" s="12">
        <v>5</v>
      </c>
      <c r="B23" s="22" t="s">
        <v>967</v>
      </c>
      <c r="C23" s="12" t="s">
        <v>20</v>
      </c>
      <c r="D23" s="12" t="s">
        <v>208</v>
      </c>
      <c r="E23" s="12" t="s">
        <v>1052</v>
      </c>
      <c r="F23" s="12">
        <v>115.5</v>
      </c>
      <c r="G23" s="12">
        <v>5</v>
      </c>
      <c r="H23" s="14">
        <f t="shared" si="0"/>
        <v>57.75</v>
      </c>
      <c r="I23" s="14">
        <f t="shared" si="1"/>
        <v>28.875</v>
      </c>
      <c r="J23" s="12" t="s">
        <v>1053</v>
      </c>
      <c r="K23" s="12">
        <v>9.75</v>
      </c>
      <c r="L23" s="14">
        <v>6.53</v>
      </c>
      <c r="M23" s="14">
        <v>65.48</v>
      </c>
      <c r="N23" s="14">
        <f t="shared" si="2"/>
        <v>9.822</v>
      </c>
      <c r="O23" s="12" t="s">
        <v>1054</v>
      </c>
      <c r="P23" s="14">
        <v>0</v>
      </c>
      <c r="Q23" s="14">
        <v>0.5</v>
      </c>
      <c r="R23" s="14"/>
      <c r="S23" s="14"/>
      <c r="T23" s="14">
        <f t="shared" si="3"/>
        <v>0.5</v>
      </c>
      <c r="U23" s="27">
        <f t="shared" si="4"/>
        <v>0.666666666666667</v>
      </c>
      <c r="V23" s="14">
        <f t="shared" si="5"/>
        <v>20.2386666666667</v>
      </c>
      <c r="W23" s="12"/>
      <c r="X23" s="14">
        <f t="shared" si="6"/>
        <v>49.1136666666667</v>
      </c>
      <c r="Y23" s="12">
        <f t="shared" si="7"/>
        <v>19</v>
      </c>
      <c r="Z23" s="12" t="s">
        <v>1055</v>
      </c>
      <c r="AA23" s="12"/>
      <c r="AB23" s="12"/>
      <c r="AC23" s="12" t="s">
        <v>573</v>
      </c>
      <c r="AD23" s="29">
        <v>9</v>
      </c>
    </row>
    <row r="24" ht="20.1" customHeight="1" spans="1:30">
      <c r="A24" s="12">
        <v>19</v>
      </c>
      <c r="B24" s="22" t="s">
        <v>967</v>
      </c>
      <c r="C24" s="12" t="s">
        <v>20</v>
      </c>
      <c r="D24" s="12" t="s">
        <v>1056</v>
      </c>
      <c r="E24" s="12" t="s">
        <v>1057</v>
      </c>
      <c r="F24" s="12">
        <v>86.5</v>
      </c>
      <c r="G24" s="12">
        <v>20</v>
      </c>
      <c r="H24" s="14">
        <f t="shared" si="0"/>
        <v>43.25</v>
      </c>
      <c r="I24" s="14">
        <f t="shared" si="1"/>
        <v>21.625</v>
      </c>
      <c r="J24" s="12" t="s">
        <v>1058</v>
      </c>
      <c r="K24" s="12">
        <v>4.53</v>
      </c>
      <c r="L24" s="14">
        <v>5.87</v>
      </c>
      <c r="M24" s="14">
        <v>47.72</v>
      </c>
      <c r="N24" s="14">
        <f t="shared" si="2"/>
        <v>7.158</v>
      </c>
      <c r="O24" s="12" t="s">
        <v>1059</v>
      </c>
      <c r="P24" s="14">
        <v>0</v>
      </c>
      <c r="Q24" s="14">
        <v>0.9</v>
      </c>
      <c r="R24" s="14"/>
      <c r="S24" s="14"/>
      <c r="T24" s="14">
        <f t="shared" si="3"/>
        <v>0.9</v>
      </c>
      <c r="U24" s="27">
        <f t="shared" si="4"/>
        <v>1.2</v>
      </c>
      <c r="V24" s="14">
        <f t="shared" si="5"/>
        <v>12.888</v>
      </c>
      <c r="W24" s="12"/>
      <c r="X24" s="14">
        <f t="shared" si="6"/>
        <v>34.513</v>
      </c>
      <c r="Y24" s="12">
        <f t="shared" si="7"/>
        <v>20</v>
      </c>
      <c r="Z24" s="12" t="s">
        <v>1060</v>
      </c>
      <c r="AA24" s="12"/>
      <c r="AB24" s="12"/>
      <c r="AC24" s="12" t="s">
        <v>573</v>
      </c>
      <c r="AD24" s="29">
        <v>12</v>
      </c>
    </row>
    <row r="25" ht="20.1" customHeight="1" spans="1:30">
      <c r="A25" s="12">
        <v>15</v>
      </c>
      <c r="B25" s="22" t="s">
        <v>967</v>
      </c>
      <c r="C25" s="12" t="s">
        <v>24</v>
      </c>
      <c r="D25" s="12" t="s">
        <v>1061</v>
      </c>
      <c r="E25" s="12" t="s">
        <v>1062</v>
      </c>
      <c r="F25" s="12">
        <v>91</v>
      </c>
      <c r="G25" s="12">
        <v>16</v>
      </c>
      <c r="H25" s="14">
        <f t="shared" si="0"/>
        <v>45.5</v>
      </c>
      <c r="I25" s="14">
        <f t="shared" si="1"/>
        <v>22.75</v>
      </c>
      <c r="J25" s="12"/>
      <c r="K25" s="12"/>
      <c r="L25" s="14"/>
      <c r="M25" s="14"/>
      <c r="N25" s="14"/>
      <c r="O25" s="12"/>
      <c r="P25" s="14"/>
      <c r="Q25" s="14"/>
      <c r="R25" s="14"/>
      <c r="S25" s="14"/>
      <c r="T25" s="14"/>
      <c r="U25" s="27"/>
      <c r="V25" s="14">
        <f t="shared" si="5"/>
        <v>0</v>
      </c>
      <c r="W25" s="12"/>
      <c r="X25" s="14">
        <f t="shared" si="6"/>
        <v>22.75</v>
      </c>
      <c r="Y25" s="12">
        <f t="shared" si="7"/>
        <v>21</v>
      </c>
      <c r="Z25" s="12" t="s">
        <v>1063</v>
      </c>
      <c r="AA25" s="12" t="s">
        <v>114</v>
      </c>
      <c r="AB25" s="12"/>
      <c r="AC25" s="12"/>
      <c r="AD25" s="30"/>
    </row>
  </sheetData>
  <mergeCells count="24">
    <mergeCell ref="A1:AD1"/>
    <mergeCell ref="F2:I2"/>
    <mergeCell ref="J2:V2"/>
    <mergeCell ref="J3:K3"/>
    <mergeCell ref="L3:N3"/>
    <mergeCell ref="O3:U3"/>
    <mergeCell ref="A2:A4"/>
    <mergeCell ref="B2:B4"/>
    <mergeCell ref="C2:C4"/>
    <mergeCell ref="D2:D4"/>
    <mergeCell ref="E2:E4"/>
    <mergeCell ref="F3:F4"/>
    <mergeCell ref="G3:G4"/>
    <mergeCell ref="H3:H4"/>
    <mergeCell ref="I3:I4"/>
    <mergeCell ref="V3:V4"/>
    <mergeCell ref="W3:W4"/>
    <mergeCell ref="X2:X4"/>
    <mergeCell ref="Y2:Y4"/>
    <mergeCell ref="Z2:Z4"/>
    <mergeCell ref="AA2:AA4"/>
    <mergeCell ref="AB2:AB4"/>
    <mergeCell ref="AC2:AC4"/>
    <mergeCell ref="AD2:AD4"/>
  </mergeCells>
  <printOptions horizontalCentered="1"/>
  <pageMargins left="0.15625" right="0.15625" top="0.786805555555556" bottom="0.786805555555556" header="0.511805555555556" footer="0.511805555555556"/>
  <pageSetup paperSize="9" scale="67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zoomScale="85" zoomScaleNormal="85" workbookViewId="0">
      <selection activeCell="G18" sqref="G18"/>
    </sheetView>
  </sheetViews>
  <sheetFormatPr defaultColWidth="9.1047619047619" defaultRowHeight="15" outlineLevelRow="5"/>
  <cols>
    <col min="1" max="1" width="3.88571428571429" style="3" customWidth="1"/>
    <col min="2" max="2" width="15.8857142857143" style="4" customWidth="1"/>
    <col min="3" max="3" width="5.33333333333333" style="3" customWidth="1"/>
    <col min="4" max="4" width="8" style="3" customWidth="1"/>
    <col min="5" max="5" width="22.8857142857143" style="3" customWidth="1"/>
    <col min="6" max="6" width="6.1047619047619" style="3" customWidth="1"/>
    <col min="7" max="7" width="5.33333333333333" style="3" customWidth="1"/>
    <col min="8" max="8" width="8.88571428571429" style="3" customWidth="1"/>
    <col min="9" max="9" width="9.55238095238095" style="3" customWidth="1"/>
    <col min="10" max="10" width="11.3333333333333" style="3" customWidth="1"/>
    <col min="11" max="11" width="12.552380952381" style="3" customWidth="1"/>
    <col min="12" max="12" width="10.3333333333333" style="3" customWidth="1"/>
    <col min="13" max="13" width="5.33333333333333" style="3" customWidth="1"/>
    <col min="14" max="15" width="4.55238095238095" style="3" customWidth="1"/>
    <col min="16" max="16" width="6.33333333333333" style="3" customWidth="1"/>
    <col min="17" max="17" width="16.1047619047619" style="3" hidden="1" customWidth="1"/>
    <col min="18" max="16384" width="9.1047619047619" style="3"/>
  </cols>
  <sheetData>
    <row r="1" s="1" customFormat="1" ht="24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18.9" customHeight="1" spans="1:17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7" t="s">
        <v>6</v>
      </c>
      <c r="G2" s="10"/>
      <c r="H2" s="10"/>
      <c r="I2" s="10"/>
      <c r="J2" s="7" t="s">
        <v>7</v>
      </c>
      <c r="K2" s="7"/>
      <c r="L2" s="7" t="s">
        <v>8</v>
      </c>
      <c r="M2" s="7" t="s">
        <v>9</v>
      </c>
      <c r="N2" s="7" t="s">
        <v>10</v>
      </c>
      <c r="O2" s="7" t="s">
        <v>11</v>
      </c>
      <c r="P2" s="7" t="s">
        <v>12</v>
      </c>
      <c r="Q2" s="7" t="s">
        <v>13</v>
      </c>
    </row>
    <row r="3" s="2" customFormat="1" ht="28.5" spans="1:17">
      <c r="A3" s="7"/>
      <c r="B3" s="8"/>
      <c r="C3" s="7"/>
      <c r="D3" s="11"/>
      <c r="E3" s="11"/>
      <c r="F3" s="7" t="s">
        <v>14</v>
      </c>
      <c r="G3" s="7" t="s">
        <v>9</v>
      </c>
      <c r="H3" s="7" t="s">
        <v>15</v>
      </c>
      <c r="I3" s="7" t="s">
        <v>16</v>
      </c>
      <c r="J3" s="7" t="s">
        <v>17</v>
      </c>
      <c r="K3" s="7" t="s">
        <v>18</v>
      </c>
      <c r="L3" s="7"/>
      <c r="M3" s="7"/>
      <c r="N3" s="7"/>
      <c r="O3" s="7"/>
      <c r="P3" s="7"/>
      <c r="Q3" s="10"/>
    </row>
    <row r="4" ht="36" customHeight="1" spans="1:17">
      <c r="A4" s="7">
        <v>2</v>
      </c>
      <c r="B4" s="8" t="s">
        <v>66</v>
      </c>
      <c r="C4" s="12" t="s">
        <v>20</v>
      </c>
      <c r="D4" s="12" t="s">
        <v>67</v>
      </c>
      <c r="E4" s="12" t="s">
        <v>68</v>
      </c>
      <c r="F4" s="7">
        <v>93.5</v>
      </c>
      <c r="G4" s="7">
        <v>2</v>
      </c>
      <c r="H4" s="14">
        <f>F4/2</f>
        <v>46.75</v>
      </c>
      <c r="I4" s="44">
        <f>F4/4</f>
        <v>23.375</v>
      </c>
      <c r="J4" s="44">
        <v>80.38</v>
      </c>
      <c r="K4" s="14">
        <f>J4*0.5</f>
        <v>40.19</v>
      </c>
      <c r="L4" s="14">
        <f>I4+K4</f>
        <v>63.565</v>
      </c>
      <c r="M4" s="12">
        <f>RANK(L4,L$4:L$14)</f>
        <v>1</v>
      </c>
      <c r="N4" s="12"/>
      <c r="O4" s="12"/>
      <c r="P4" s="12">
        <v>3</v>
      </c>
      <c r="Q4" s="7" t="s">
        <v>69</v>
      </c>
    </row>
    <row r="5" ht="36" customHeight="1" spans="1:17">
      <c r="A5" s="7">
        <v>3</v>
      </c>
      <c r="B5" s="8" t="s">
        <v>66</v>
      </c>
      <c r="C5" s="12" t="s">
        <v>24</v>
      </c>
      <c r="D5" s="12" t="s">
        <v>70</v>
      </c>
      <c r="E5" s="12" t="s">
        <v>71</v>
      </c>
      <c r="F5" s="7">
        <v>92.5</v>
      </c>
      <c r="G5" s="7">
        <v>3</v>
      </c>
      <c r="H5" s="14">
        <f>F5/2</f>
        <v>46.25</v>
      </c>
      <c r="I5" s="44">
        <f>F5/4</f>
        <v>23.125</v>
      </c>
      <c r="J5" s="44">
        <v>75.9</v>
      </c>
      <c r="K5" s="14">
        <f>J5*0.5</f>
        <v>37.95</v>
      </c>
      <c r="L5" s="14">
        <f>I5+K5</f>
        <v>61.075</v>
      </c>
      <c r="M5" s="12">
        <f>RANK(L5,L$4:L$14)</f>
        <v>2</v>
      </c>
      <c r="N5" s="12"/>
      <c r="O5" s="12"/>
      <c r="P5" s="12">
        <v>1</v>
      </c>
      <c r="Q5" s="7" t="s">
        <v>72</v>
      </c>
    </row>
    <row r="6" ht="36" customHeight="1" spans="1:17">
      <c r="A6" s="7">
        <v>1</v>
      </c>
      <c r="B6" s="8" t="s">
        <v>66</v>
      </c>
      <c r="C6" s="12" t="s">
        <v>24</v>
      </c>
      <c r="D6" s="12" t="s">
        <v>73</v>
      </c>
      <c r="E6" s="12" t="s">
        <v>74</v>
      </c>
      <c r="F6" s="7">
        <v>96</v>
      </c>
      <c r="G6" s="7">
        <v>1</v>
      </c>
      <c r="H6" s="14">
        <f>F6/2</f>
        <v>48</v>
      </c>
      <c r="I6" s="44">
        <f>F6/4</f>
        <v>24</v>
      </c>
      <c r="J6" s="44">
        <v>71.04</v>
      </c>
      <c r="K6" s="14">
        <f>J6*0.5</f>
        <v>35.52</v>
      </c>
      <c r="L6" s="14">
        <f>I6+K6</f>
        <v>59.52</v>
      </c>
      <c r="M6" s="12">
        <f>RANK(L6,L$4:L$14)</f>
        <v>3</v>
      </c>
      <c r="N6" s="12"/>
      <c r="O6" s="12"/>
      <c r="P6" s="12">
        <v>2</v>
      </c>
      <c r="Q6" s="7" t="s">
        <v>75</v>
      </c>
    </row>
  </sheetData>
  <mergeCells count="14">
    <mergeCell ref="A1:Q1"/>
    <mergeCell ref="F2:I2"/>
    <mergeCell ref="J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  <mergeCell ref="Q2:Q3"/>
  </mergeCells>
  <printOptions horizontalCentered="1"/>
  <pageMargins left="0.15625" right="0.15625" top="0.786805555555556" bottom="0.786805555555556" header="0.511805555555556" footer="0.511805555555556"/>
  <pageSetup paperSize="9" orientation="landscape"/>
  <headerFooter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zoomScale="85" zoomScaleNormal="85" workbookViewId="0">
      <selection activeCell="G15" sqref="G15"/>
    </sheetView>
  </sheetViews>
  <sheetFormatPr defaultColWidth="9.1047619047619" defaultRowHeight="15" outlineLevelRow="4"/>
  <cols>
    <col min="1" max="1" width="4.88571428571429" style="3" customWidth="1"/>
    <col min="2" max="2" width="13.3333333333333" style="4" customWidth="1"/>
    <col min="3" max="3" width="5.1047619047619" style="3" customWidth="1"/>
    <col min="4" max="4" width="25.552380952381" style="3" customWidth="1"/>
    <col min="5" max="5" width="6.55238095238095" style="3" customWidth="1"/>
    <col min="6" max="6" width="4.55238095238095" style="3" customWidth="1"/>
    <col min="7" max="7" width="9" style="3" customWidth="1"/>
    <col min="8" max="8" width="8.55238095238095" style="3" customWidth="1"/>
    <col min="9" max="9" width="10.8857142857143" style="3" customWidth="1"/>
    <col min="10" max="10" width="10.552380952381" style="3" customWidth="1"/>
    <col min="11" max="11" width="9.1047619047619" style="3"/>
    <col min="12" max="12" width="5" style="3" customWidth="1"/>
    <col min="13" max="13" width="9.1047619047619" style="3"/>
    <col min="14" max="14" width="5.43809523809524" style="3" customWidth="1"/>
    <col min="15" max="15" width="5.88571428571429" style="3" customWidth="1"/>
    <col min="16" max="16" width="14.552380952381" style="3" hidden="1" customWidth="1"/>
    <col min="17" max="16384" width="9.1047619047619" style="3"/>
  </cols>
  <sheetData>
    <row r="1" s="1" customFormat="1" ht="24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2" customFormat="1" ht="27" customHeight="1" spans="1:16">
      <c r="A2" s="7" t="s">
        <v>1</v>
      </c>
      <c r="B2" s="8" t="s">
        <v>2</v>
      </c>
      <c r="C2" s="7" t="s">
        <v>3</v>
      </c>
      <c r="D2" s="7" t="s">
        <v>1064</v>
      </c>
      <c r="E2" s="7" t="s">
        <v>6</v>
      </c>
      <c r="F2" s="10"/>
      <c r="G2" s="10"/>
      <c r="H2" s="10"/>
      <c r="I2" s="7" t="s">
        <v>17</v>
      </c>
      <c r="J2" s="7"/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</row>
    <row r="3" s="2" customFormat="1" ht="28.5" spans="1:16">
      <c r="A3" s="7"/>
      <c r="B3" s="8"/>
      <c r="C3" s="7"/>
      <c r="D3" s="10"/>
      <c r="E3" s="7" t="s">
        <v>14</v>
      </c>
      <c r="F3" s="7" t="s">
        <v>9</v>
      </c>
      <c r="G3" s="7" t="s">
        <v>15</v>
      </c>
      <c r="H3" s="7" t="s">
        <v>16</v>
      </c>
      <c r="I3" s="7" t="s">
        <v>17</v>
      </c>
      <c r="J3" s="7" t="s">
        <v>18</v>
      </c>
      <c r="K3" s="7"/>
      <c r="L3" s="7"/>
      <c r="M3" s="7"/>
      <c r="N3" s="7"/>
      <c r="O3" s="7"/>
      <c r="P3" s="10"/>
    </row>
    <row r="4" s="1" customFormat="1" ht="33.9" customHeight="1" spans="1:16">
      <c r="A4" s="12">
        <v>1</v>
      </c>
      <c r="B4" s="13" t="s">
        <v>1065</v>
      </c>
      <c r="C4" s="12" t="s">
        <v>20</v>
      </c>
      <c r="D4" s="69" t="s">
        <v>1066</v>
      </c>
      <c r="E4" s="12"/>
      <c r="F4" s="12"/>
      <c r="G4" s="12"/>
      <c r="H4" s="12"/>
      <c r="I4" s="12">
        <v>82.26</v>
      </c>
      <c r="J4" s="12">
        <f>I4</f>
        <v>82.26</v>
      </c>
      <c r="K4" s="12">
        <f>H4+J4</f>
        <v>82.26</v>
      </c>
      <c r="L4" s="12">
        <f>RANK(K4,K$4:K$13)</f>
        <v>1</v>
      </c>
      <c r="M4" s="12" t="s">
        <v>1067</v>
      </c>
      <c r="N4" s="12"/>
      <c r="O4" s="12">
        <v>2</v>
      </c>
      <c r="P4" s="12">
        <v>18379760460</v>
      </c>
    </row>
    <row r="5" s="1" customFormat="1" ht="33.9" customHeight="1" spans="1:16">
      <c r="A5" s="12">
        <v>2</v>
      </c>
      <c r="B5" s="13" t="s">
        <v>1065</v>
      </c>
      <c r="C5" s="12" t="s">
        <v>20</v>
      </c>
      <c r="D5" s="69" t="s">
        <v>1068</v>
      </c>
      <c r="E5" s="12"/>
      <c r="F5" s="12"/>
      <c r="G5" s="12"/>
      <c r="H5" s="12"/>
      <c r="I5" s="12">
        <v>80.98</v>
      </c>
      <c r="J5" s="12">
        <f>I5</f>
        <v>80.98</v>
      </c>
      <c r="K5" s="12">
        <f>H5+J5</f>
        <v>80.98</v>
      </c>
      <c r="L5" s="12">
        <f>RANK(K5,K$4:K$13)</f>
        <v>2</v>
      </c>
      <c r="M5" s="12" t="s">
        <v>1067</v>
      </c>
      <c r="N5" s="12"/>
      <c r="O5" s="12">
        <v>1</v>
      </c>
      <c r="P5" s="12">
        <v>15907085806</v>
      </c>
    </row>
  </sheetData>
  <mergeCells count="13">
    <mergeCell ref="A1:P1"/>
    <mergeCell ref="E2:H2"/>
    <mergeCell ref="I2:J2"/>
    <mergeCell ref="A2:A3"/>
    <mergeCell ref="B2:B3"/>
    <mergeCell ref="C2:C3"/>
    <mergeCell ref="D2:D3"/>
    <mergeCell ref="K2:K3"/>
    <mergeCell ref="L2:L3"/>
    <mergeCell ref="M2:M3"/>
    <mergeCell ref="N2:N3"/>
    <mergeCell ref="O2:O3"/>
    <mergeCell ref="P2:P3"/>
  </mergeCells>
  <printOptions horizontalCentered="1"/>
  <pageMargins left="0.15625" right="0.15625" top="0.984027777777778" bottom="0.984027777777778" header="0.511805555555556" footer="0.511805555555556"/>
  <pageSetup paperSize="9" orientation="landscape"/>
  <headerFooter alignWithMargins="0">
    <oddFooter>&amp;C第 &amp;P 页，共 &amp;N 页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zoomScale="85" zoomScaleNormal="85" workbookViewId="0">
      <selection activeCell="G9" sqref="G9"/>
    </sheetView>
  </sheetViews>
  <sheetFormatPr defaultColWidth="9.1047619047619" defaultRowHeight="15"/>
  <cols>
    <col min="1" max="1" width="4.88571428571429" style="3" customWidth="1"/>
    <col min="2" max="2" width="13.3333333333333" style="4" customWidth="1"/>
    <col min="3" max="3" width="5.1047619047619" style="3" customWidth="1"/>
    <col min="4" max="4" width="8.43809523809524" style="3" customWidth="1"/>
    <col min="5" max="5" width="22.6857142857143" style="3" customWidth="1"/>
    <col min="6" max="6" width="6.55238095238095" style="3" customWidth="1"/>
    <col min="7" max="7" width="4.55238095238095" style="3" customWidth="1"/>
    <col min="8" max="8" width="9" style="3" customWidth="1"/>
    <col min="9" max="9" width="8.55238095238095" style="3" customWidth="1"/>
    <col min="10" max="10" width="10.8857142857143" style="3" customWidth="1"/>
    <col min="11" max="11" width="10.552380952381" style="3" customWidth="1"/>
    <col min="12" max="12" width="9.1047619047619" style="3"/>
    <col min="13" max="13" width="5" style="3" customWidth="1"/>
    <col min="14" max="14" width="9.1047619047619" style="3"/>
    <col min="15" max="15" width="5.43809523809524" style="3" customWidth="1"/>
    <col min="16" max="16" width="5.88571428571429" style="3" customWidth="1"/>
    <col min="17" max="17" width="14.552380952381" style="3" hidden="1" customWidth="1"/>
    <col min="18" max="16384" width="9.1047619047619" style="3"/>
  </cols>
  <sheetData>
    <row r="1" s="1" customFormat="1" ht="24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27" customHeight="1" spans="1:17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7" t="s">
        <v>6</v>
      </c>
      <c r="G2" s="10"/>
      <c r="H2" s="10"/>
      <c r="I2" s="10"/>
      <c r="J2" s="7" t="s">
        <v>7</v>
      </c>
      <c r="K2" s="7"/>
      <c r="L2" s="7" t="s">
        <v>8</v>
      </c>
      <c r="M2" s="7" t="s">
        <v>9</v>
      </c>
      <c r="N2" s="7" t="s">
        <v>10</v>
      </c>
      <c r="O2" s="7" t="s">
        <v>11</v>
      </c>
      <c r="P2" s="7" t="s">
        <v>12</v>
      </c>
      <c r="Q2" s="7" t="s">
        <v>13</v>
      </c>
    </row>
    <row r="3" s="2" customFormat="1" ht="28.5" spans="1:17">
      <c r="A3" s="7"/>
      <c r="B3" s="8"/>
      <c r="C3" s="7"/>
      <c r="D3" s="11"/>
      <c r="E3" s="11"/>
      <c r="F3" s="7" t="s">
        <v>14</v>
      </c>
      <c r="G3" s="7" t="s">
        <v>9</v>
      </c>
      <c r="H3" s="7" t="s">
        <v>15</v>
      </c>
      <c r="I3" s="7" t="s">
        <v>16</v>
      </c>
      <c r="J3" s="7" t="s">
        <v>17</v>
      </c>
      <c r="K3" s="7" t="s">
        <v>18</v>
      </c>
      <c r="L3" s="7"/>
      <c r="M3" s="7"/>
      <c r="N3" s="7"/>
      <c r="O3" s="7"/>
      <c r="P3" s="7"/>
      <c r="Q3" s="10"/>
    </row>
    <row r="4" s="1" customFormat="1" ht="33.9" customHeight="1" spans="1:17">
      <c r="A4" s="12">
        <v>1</v>
      </c>
      <c r="B4" s="13" t="s">
        <v>1065</v>
      </c>
      <c r="C4" s="12" t="s">
        <v>20</v>
      </c>
      <c r="D4" s="12" t="s">
        <v>1069</v>
      </c>
      <c r="E4" s="12" t="s">
        <v>1070</v>
      </c>
      <c r="F4" s="12">
        <v>125</v>
      </c>
      <c r="G4" s="12">
        <v>1</v>
      </c>
      <c r="H4" s="14">
        <f t="shared" ref="H4:H10" si="0">F4/2</f>
        <v>62.5</v>
      </c>
      <c r="I4" s="14">
        <f t="shared" ref="I4:I10" si="1">F4/4</f>
        <v>31.25</v>
      </c>
      <c r="J4" s="12">
        <v>84.72</v>
      </c>
      <c r="K4" s="12">
        <f t="shared" ref="K4:K10" si="2">J4*0.5</f>
        <v>42.36</v>
      </c>
      <c r="L4" s="14">
        <f t="shared" ref="L4:L10" si="3">I4+K4</f>
        <v>73.61</v>
      </c>
      <c r="M4" s="12">
        <f t="shared" ref="M4:M10" si="4">RANK(L4,L$4:L$18)</f>
        <v>1</v>
      </c>
      <c r="N4" s="12"/>
      <c r="O4" s="12"/>
      <c r="P4" s="12">
        <v>6</v>
      </c>
      <c r="Q4" s="12" t="s">
        <v>1071</v>
      </c>
    </row>
    <row r="5" s="1" customFormat="1" ht="33.9" customHeight="1" spans="1:17">
      <c r="A5" s="12">
        <v>3</v>
      </c>
      <c r="B5" s="13" t="s">
        <v>1065</v>
      </c>
      <c r="C5" s="12" t="s">
        <v>20</v>
      </c>
      <c r="D5" s="12" t="s">
        <v>1072</v>
      </c>
      <c r="E5" s="12" t="s">
        <v>1073</v>
      </c>
      <c r="F5" s="12">
        <v>109</v>
      </c>
      <c r="G5" s="12">
        <v>3</v>
      </c>
      <c r="H5" s="14">
        <f t="shared" si="0"/>
        <v>54.5</v>
      </c>
      <c r="I5" s="14">
        <f t="shared" si="1"/>
        <v>27.25</v>
      </c>
      <c r="J5" s="12">
        <v>86.84</v>
      </c>
      <c r="K5" s="12">
        <f t="shared" si="2"/>
        <v>43.42</v>
      </c>
      <c r="L5" s="14">
        <f t="shared" si="3"/>
        <v>70.67</v>
      </c>
      <c r="M5" s="12">
        <f t="shared" si="4"/>
        <v>2</v>
      </c>
      <c r="N5" s="12"/>
      <c r="O5" s="12"/>
      <c r="P5" s="12">
        <v>5</v>
      </c>
      <c r="Q5" s="12" t="s">
        <v>1074</v>
      </c>
    </row>
    <row r="6" s="1" customFormat="1" ht="33.9" customHeight="1" spans="1:17">
      <c r="A6" s="12">
        <v>4</v>
      </c>
      <c r="B6" s="13" t="s">
        <v>1065</v>
      </c>
      <c r="C6" s="12" t="s">
        <v>24</v>
      </c>
      <c r="D6" s="12" t="s">
        <v>942</v>
      </c>
      <c r="E6" s="12" t="s">
        <v>1075</v>
      </c>
      <c r="F6" s="12">
        <v>104</v>
      </c>
      <c r="G6" s="12">
        <v>4</v>
      </c>
      <c r="H6" s="14">
        <f t="shared" si="0"/>
        <v>52</v>
      </c>
      <c r="I6" s="14">
        <f t="shared" si="1"/>
        <v>26</v>
      </c>
      <c r="J6" s="12">
        <v>87.68</v>
      </c>
      <c r="K6" s="12">
        <f t="shared" si="2"/>
        <v>43.84</v>
      </c>
      <c r="L6" s="14">
        <f t="shared" si="3"/>
        <v>69.84</v>
      </c>
      <c r="M6" s="12">
        <f t="shared" si="4"/>
        <v>3</v>
      </c>
      <c r="N6" s="12"/>
      <c r="O6" s="12"/>
      <c r="P6" s="12">
        <v>7</v>
      </c>
      <c r="Q6" s="12" t="s">
        <v>1076</v>
      </c>
    </row>
    <row r="7" s="1" customFormat="1" ht="33.9" customHeight="1" spans="1:17">
      <c r="A7" s="12">
        <v>2</v>
      </c>
      <c r="B7" s="13" t="s">
        <v>1065</v>
      </c>
      <c r="C7" s="12" t="s">
        <v>20</v>
      </c>
      <c r="D7" s="12" t="s">
        <v>305</v>
      </c>
      <c r="E7" s="12" t="s">
        <v>1077</v>
      </c>
      <c r="F7" s="12">
        <v>111.5</v>
      </c>
      <c r="G7" s="12">
        <v>2</v>
      </c>
      <c r="H7" s="14">
        <f t="shared" si="0"/>
        <v>55.75</v>
      </c>
      <c r="I7" s="14">
        <f t="shared" si="1"/>
        <v>27.875</v>
      </c>
      <c r="J7" s="12">
        <v>82.66</v>
      </c>
      <c r="K7" s="12">
        <f t="shared" si="2"/>
        <v>41.33</v>
      </c>
      <c r="L7" s="14">
        <f t="shared" si="3"/>
        <v>69.205</v>
      </c>
      <c r="M7" s="12">
        <f t="shared" si="4"/>
        <v>4</v>
      </c>
      <c r="N7" s="12"/>
      <c r="O7" s="12"/>
      <c r="P7" s="12">
        <v>8</v>
      </c>
      <c r="Q7" s="12" t="s">
        <v>1078</v>
      </c>
    </row>
    <row r="8" s="1" customFormat="1" ht="33.9" customHeight="1" spans="1:17">
      <c r="A8" s="12">
        <v>5</v>
      </c>
      <c r="B8" s="13" t="s">
        <v>1065</v>
      </c>
      <c r="C8" s="12" t="s">
        <v>20</v>
      </c>
      <c r="D8" s="12" t="s">
        <v>737</v>
      </c>
      <c r="E8" s="12" t="s">
        <v>1079</v>
      </c>
      <c r="F8" s="12">
        <v>99.5</v>
      </c>
      <c r="G8" s="12">
        <v>5</v>
      </c>
      <c r="H8" s="14">
        <f t="shared" si="0"/>
        <v>49.75</v>
      </c>
      <c r="I8" s="14">
        <f t="shared" si="1"/>
        <v>24.875</v>
      </c>
      <c r="J8" s="12">
        <v>87.96</v>
      </c>
      <c r="K8" s="12">
        <f t="shared" si="2"/>
        <v>43.98</v>
      </c>
      <c r="L8" s="14">
        <f t="shared" si="3"/>
        <v>68.855</v>
      </c>
      <c r="M8" s="12">
        <f t="shared" si="4"/>
        <v>5</v>
      </c>
      <c r="N8" s="12"/>
      <c r="O8" s="12"/>
      <c r="P8" s="12">
        <v>3</v>
      </c>
      <c r="Q8" s="12" t="s">
        <v>1080</v>
      </c>
    </row>
    <row r="9" s="1" customFormat="1" ht="33.9" customHeight="1" spans="1:17">
      <c r="A9" s="12">
        <v>6</v>
      </c>
      <c r="B9" s="13" t="s">
        <v>1065</v>
      </c>
      <c r="C9" s="12" t="s">
        <v>20</v>
      </c>
      <c r="D9" s="12" t="s">
        <v>1081</v>
      </c>
      <c r="E9" s="12" t="s">
        <v>1082</v>
      </c>
      <c r="F9" s="12">
        <v>99</v>
      </c>
      <c r="G9" s="12">
        <v>6</v>
      </c>
      <c r="H9" s="14">
        <f t="shared" si="0"/>
        <v>49.5</v>
      </c>
      <c r="I9" s="14">
        <f t="shared" si="1"/>
        <v>24.75</v>
      </c>
      <c r="J9" s="12">
        <v>84.24</v>
      </c>
      <c r="K9" s="12">
        <f t="shared" si="2"/>
        <v>42.12</v>
      </c>
      <c r="L9" s="14">
        <f t="shared" si="3"/>
        <v>66.87</v>
      </c>
      <c r="M9" s="12">
        <f t="shared" si="4"/>
        <v>6</v>
      </c>
      <c r="N9" s="12"/>
      <c r="O9" s="12"/>
      <c r="P9" s="12">
        <v>4</v>
      </c>
      <c r="Q9" s="12" t="s">
        <v>1083</v>
      </c>
    </row>
    <row r="10" s="1" customFormat="1" ht="33.9" customHeight="1" spans="1:17">
      <c r="A10" s="12">
        <v>7</v>
      </c>
      <c r="B10" s="13" t="s">
        <v>1065</v>
      </c>
      <c r="C10" s="12" t="s">
        <v>20</v>
      </c>
      <c r="D10" s="12" t="s">
        <v>1084</v>
      </c>
      <c r="E10" s="12" t="s">
        <v>1085</v>
      </c>
      <c r="F10" s="12">
        <v>73</v>
      </c>
      <c r="G10" s="12">
        <v>8</v>
      </c>
      <c r="H10" s="14">
        <f t="shared" si="0"/>
        <v>36.5</v>
      </c>
      <c r="I10" s="14">
        <f t="shared" si="1"/>
        <v>18.25</v>
      </c>
      <c r="J10" s="12"/>
      <c r="K10" s="12">
        <f t="shared" si="2"/>
        <v>0</v>
      </c>
      <c r="L10" s="14">
        <f t="shared" si="3"/>
        <v>18.25</v>
      </c>
      <c r="M10" s="12">
        <f t="shared" si="4"/>
        <v>7</v>
      </c>
      <c r="N10" s="12" t="s">
        <v>114</v>
      </c>
      <c r="O10" s="12"/>
      <c r="P10" s="12"/>
      <c r="Q10" s="12" t="s">
        <v>1086</v>
      </c>
    </row>
  </sheetData>
  <mergeCells count="14">
    <mergeCell ref="A1:Q1"/>
    <mergeCell ref="F2:I2"/>
    <mergeCell ref="J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  <mergeCell ref="Q2:Q3"/>
  </mergeCells>
  <printOptions horizontalCentered="1"/>
  <pageMargins left="0.15625" right="0.15625" top="0.984027777777778" bottom="0.984027777777778" header="0.511805555555556" footer="0.511805555555556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zoomScale="85" zoomScaleNormal="85" workbookViewId="0">
      <selection activeCell="G18" sqref="G18"/>
    </sheetView>
  </sheetViews>
  <sheetFormatPr defaultColWidth="9.1047619047619" defaultRowHeight="15" outlineLevelRow="5"/>
  <cols>
    <col min="1" max="1" width="3.88571428571429" style="3" customWidth="1"/>
    <col min="2" max="2" width="15.8857142857143" style="4" customWidth="1"/>
    <col min="3" max="3" width="5.33333333333333" style="3" customWidth="1"/>
    <col min="4" max="4" width="8" style="3" customWidth="1"/>
    <col min="5" max="5" width="22.8857142857143" style="3" customWidth="1"/>
    <col min="6" max="6" width="6.1047619047619" style="3" customWidth="1"/>
    <col min="7" max="7" width="5.33333333333333" style="3" customWidth="1"/>
    <col min="8" max="8" width="8.88571428571429" style="3" customWidth="1"/>
    <col min="9" max="9" width="9.55238095238095" style="3" customWidth="1"/>
    <col min="10" max="10" width="11.3333333333333" style="3" customWidth="1"/>
    <col min="11" max="11" width="12.552380952381" style="3" customWidth="1"/>
    <col min="12" max="12" width="10.3333333333333" style="3" customWidth="1"/>
    <col min="13" max="13" width="5.33333333333333" style="3" customWidth="1"/>
    <col min="14" max="15" width="4.55238095238095" style="3" customWidth="1"/>
    <col min="16" max="16" width="6.33333333333333" style="3" customWidth="1"/>
    <col min="17" max="17" width="16.1047619047619" style="3" hidden="1" customWidth="1"/>
    <col min="18" max="16384" width="9.1047619047619" style="3"/>
  </cols>
  <sheetData>
    <row r="1" s="1" customFormat="1" ht="24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18.9" customHeight="1" spans="1:17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7" t="s">
        <v>6</v>
      </c>
      <c r="G2" s="10"/>
      <c r="H2" s="10"/>
      <c r="I2" s="10"/>
      <c r="J2" s="7" t="s">
        <v>7</v>
      </c>
      <c r="K2" s="7"/>
      <c r="L2" s="7" t="s">
        <v>8</v>
      </c>
      <c r="M2" s="7" t="s">
        <v>9</v>
      </c>
      <c r="N2" s="7" t="s">
        <v>10</v>
      </c>
      <c r="O2" s="7" t="s">
        <v>11</v>
      </c>
      <c r="P2" s="7" t="s">
        <v>12</v>
      </c>
      <c r="Q2" s="7" t="s">
        <v>13</v>
      </c>
    </row>
    <row r="3" s="2" customFormat="1" ht="28.5" spans="1:17">
      <c r="A3" s="7"/>
      <c r="B3" s="8"/>
      <c r="C3" s="7"/>
      <c r="D3" s="11"/>
      <c r="E3" s="11"/>
      <c r="F3" s="7" t="s">
        <v>14</v>
      </c>
      <c r="G3" s="7" t="s">
        <v>9</v>
      </c>
      <c r="H3" s="7" t="s">
        <v>15</v>
      </c>
      <c r="I3" s="7" t="s">
        <v>16</v>
      </c>
      <c r="J3" s="7" t="s">
        <v>17</v>
      </c>
      <c r="K3" s="7" t="s">
        <v>18</v>
      </c>
      <c r="L3" s="7"/>
      <c r="M3" s="7"/>
      <c r="N3" s="7"/>
      <c r="O3" s="7"/>
      <c r="P3" s="7"/>
      <c r="Q3" s="10"/>
    </row>
    <row r="4" ht="36" customHeight="1" spans="1:17">
      <c r="A4" s="7">
        <v>2</v>
      </c>
      <c r="B4" s="8" t="s">
        <v>76</v>
      </c>
      <c r="C4" s="12" t="s">
        <v>20</v>
      </c>
      <c r="D4" s="12" t="s">
        <v>77</v>
      </c>
      <c r="E4" s="12" t="s">
        <v>78</v>
      </c>
      <c r="F4" s="7">
        <v>96</v>
      </c>
      <c r="G4" s="7">
        <v>2</v>
      </c>
      <c r="H4" s="14">
        <f>F4/2</f>
        <v>48</v>
      </c>
      <c r="I4" s="44">
        <f>F4/4</f>
        <v>24</v>
      </c>
      <c r="J4" s="44">
        <v>77.56</v>
      </c>
      <c r="K4" s="14">
        <f>J4*0.5</f>
        <v>38.78</v>
      </c>
      <c r="L4" s="14">
        <f>I4+K4</f>
        <v>62.78</v>
      </c>
      <c r="M4" s="12">
        <f>RANK(L4,L$4:L$14)</f>
        <v>1</v>
      </c>
      <c r="N4" s="12"/>
      <c r="O4" s="12"/>
      <c r="P4" s="12">
        <v>6</v>
      </c>
      <c r="Q4" s="7" t="s">
        <v>79</v>
      </c>
    </row>
    <row r="5" ht="36" customHeight="1" spans="1:17">
      <c r="A5" s="7">
        <v>1</v>
      </c>
      <c r="B5" s="8" t="s">
        <v>76</v>
      </c>
      <c r="C5" s="12" t="s">
        <v>24</v>
      </c>
      <c r="D5" s="12" t="s">
        <v>80</v>
      </c>
      <c r="E5" s="12" t="s">
        <v>81</v>
      </c>
      <c r="F5" s="7">
        <v>99</v>
      </c>
      <c r="G5" s="7">
        <v>1</v>
      </c>
      <c r="H5" s="14">
        <f>F5/2</f>
        <v>49.5</v>
      </c>
      <c r="I5" s="44">
        <f>F5/4</f>
        <v>24.75</v>
      </c>
      <c r="J5" s="44">
        <v>72.86</v>
      </c>
      <c r="K5" s="14">
        <f>J5*0.5</f>
        <v>36.43</v>
      </c>
      <c r="L5" s="14">
        <f>I5+K5</f>
        <v>61.18</v>
      </c>
      <c r="M5" s="12">
        <f>RANK(L5,L$4:L$14)</f>
        <v>2</v>
      </c>
      <c r="N5" s="12"/>
      <c r="O5" s="12"/>
      <c r="P5" s="12">
        <v>4</v>
      </c>
      <c r="Q5" s="7" t="s">
        <v>82</v>
      </c>
    </row>
    <row r="6" ht="36" customHeight="1" spans="1:17">
      <c r="A6" s="7">
        <v>3</v>
      </c>
      <c r="B6" s="8" t="s">
        <v>76</v>
      </c>
      <c r="C6" s="12" t="s">
        <v>20</v>
      </c>
      <c r="D6" s="12" t="s">
        <v>83</v>
      </c>
      <c r="E6" s="12" t="s">
        <v>84</v>
      </c>
      <c r="F6" s="7">
        <v>73.5</v>
      </c>
      <c r="G6" s="7">
        <v>3</v>
      </c>
      <c r="H6" s="14">
        <f>F6/2</f>
        <v>36.75</v>
      </c>
      <c r="I6" s="44">
        <f>F6/4</f>
        <v>18.375</v>
      </c>
      <c r="J6" s="44">
        <v>83.84</v>
      </c>
      <c r="K6" s="14">
        <f>J6*0.5</f>
        <v>41.92</v>
      </c>
      <c r="L6" s="14">
        <f>I6+K6</f>
        <v>60.295</v>
      </c>
      <c r="M6" s="12">
        <f>RANK(L6,L$4:L$14)</f>
        <v>3</v>
      </c>
      <c r="N6" s="12"/>
      <c r="O6" s="12"/>
      <c r="P6" s="12">
        <v>5</v>
      </c>
      <c r="Q6" s="7" t="s">
        <v>85</v>
      </c>
    </row>
  </sheetData>
  <mergeCells count="14">
    <mergeCell ref="A1:Q1"/>
    <mergeCell ref="F2:I2"/>
    <mergeCell ref="J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  <mergeCell ref="Q2:Q3"/>
  </mergeCells>
  <printOptions horizontalCentered="1"/>
  <pageMargins left="0.15625" right="0.15625" top="0.786805555555556" bottom="0.786805555555556" header="0.511805555555556" footer="0.511805555555556"/>
  <pageSetup paperSize="9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zoomScale="85" zoomScaleNormal="85" workbookViewId="0">
      <selection activeCell="G18" sqref="G18"/>
    </sheetView>
  </sheetViews>
  <sheetFormatPr defaultColWidth="9.1047619047619" defaultRowHeight="15" outlineLevelRow="5"/>
  <cols>
    <col min="1" max="1" width="3.88571428571429" style="3" customWidth="1"/>
    <col min="2" max="2" width="15.8857142857143" style="4" customWidth="1"/>
    <col min="3" max="3" width="5.33333333333333" style="3" customWidth="1"/>
    <col min="4" max="4" width="8" style="3" customWidth="1"/>
    <col min="5" max="5" width="22.8857142857143" style="3" customWidth="1"/>
    <col min="6" max="6" width="6.1047619047619" style="3" customWidth="1"/>
    <col min="7" max="7" width="5.33333333333333" style="3" customWidth="1"/>
    <col min="8" max="8" width="8.88571428571429" style="3" customWidth="1"/>
    <col min="9" max="9" width="9.55238095238095" style="3" customWidth="1"/>
    <col min="10" max="10" width="11.3333333333333" style="3" customWidth="1"/>
    <col min="11" max="11" width="12.552380952381" style="3" customWidth="1"/>
    <col min="12" max="12" width="10.3333333333333" style="3" customWidth="1"/>
    <col min="13" max="13" width="5.33333333333333" style="3" customWidth="1"/>
    <col min="14" max="15" width="4.55238095238095" style="3" customWidth="1"/>
    <col min="16" max="16" width="6.33333333333333" style="3" customWidth="1"/>
    <col min="17" max="17" width="16.1047619047619" style="3" hidden="1" customWidth="1"/>
    <col min="18" max="16384" width="9.1047619047619" style="3"/>
  </cols>
  <sheetData>
    <row r="1" s="1" customFormat="1" ht="24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18.9" customHeight="1" spans="1:17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7" t="s">
        <v>6</v>
      </c>
      <c r="G2" s="10"/>
      <c r="H2" s="10"/>
      <c r="I2" s="10"/>
      <c r="J2" s="7" t="s">
        <v>7</v>
      </c>
      <c r="K2" s="7"/>
      <c r="L2" s="7" t="s">
        <v>8</v>
      </c>
      <c r="M2" s="7" t="s">
        <v>9</v>
      </c>
      <c r="N2" s="7" t="s">
        <v>10</v>
      </c>
      <c r="O2" s="7" t="s">
        <v>11</v>
      </c>
      <c r="P2" s="7" t="s">
        <v>12</v>
      </c>
      <c r="Q2" s="7" t="s">
        <v>13</v>
      </c>
    </row>
    <row r="3" s="2" customFormat="1" ht="28.5" spans="1:17">
      <c r="A3" s="7"/>
      <c r="B3" s="8"/>
      <c r="C3" s="7"/>
      <c r="D3" s="11"/>
      <c r="E3" s="11"/>
      <c r="F3" s="7" t="s">
        <v>14</v>
      </c>
      <c r="G3" s="7" t="s">
        <v>9</v>
      </c>
      <c r="H3" s="7" t="s">
        <v>15</v>
      </c>
      <c r="I3" s="7" t="s">
        <v>16</v>
      </c>
      <c r="J3" s="7" t="s">
        <v>17</v>
      </c>
      <c r="K3" s="7" t="s">
        <v>18</v>
      </c>
      <c r="L3" s="7"/>
      <c r="M3" s="7"/>
      <c r="N3" s="7"/>
      <c r="O3" s="7"/>
      <c r="P3" s="7"/>
      <c r="Q3" s="10"/>
    </row>
    <row r="4" ht="36" customHeight="1" spans="1:17">
      <c r="A4" s="7">
        <v>1</v>
      </c>
      <c r="B4" s="8" t="s">
        <v>86</v>
      </c>
      <c r="C4" s="12" t="s">
        <v>24</v>
      </c>
      <c r="D4" s="12" t="s">
        <v>87</v>
      </c>
      <c r="E4" s="12" t="s">
        <v>88</v>
      </c>
      <c r="F4" s="7">
        <v>90.5</v>
      </c>
      <c r="G4" s="7">
        <v>2</v>
      </c>
      <c r="H4" s="14">
        <f>F4/2</f>
        <v>45.25</v>
      </c>
      <c r="I4" s="44">
        <f>F4/4</f>
        <v>22.625</v>
      </c>
      <c r="J4" s="44">
        <v>82.84</v>
      </c>
      <c r="K4" s="14">
        <f>J4*0.5</f>
        <v>41.42</v>
      </c>
      <c r="L4" s="14">
        <f>I4+K4</f>
        <v>64.045</v>
      </c>
      <c r="M4" s="12">
        <f>RANK(L4,L$4:L$14)</f>
        <v>1</v>
      </c>
      <c r="N4" s="12"/>
      <c r="O4" s="12"/>
      <c r="P4" s="12">
        <v>9</v>
      </c>
      <c r="Q4" s="7" t="s">
        <v>89</v>
      </c>
    </row>
    <row r="5" ht="36" customHeight="1" spans="1:17">
      <c r="A5" s="7">
        <v>2</v>
      </c>
      <c r="B5" s="8" t="s">
        <v>86</v>
      </c>
      <c r="C5" s="12" t="s">
        <v>20</v>
      </c>
      <c r="D5" s="12" t="s">
        <v>90</v>
      </c>
      <c r="E5" s="12" t="s">
        <v>91</v>
      </c>
      <c r="F5" s="7">
        <v>84</v>
      </c>
      <c r="G5" s="7">
        <v>3</v>
      </c>
      <c r="H5" s="14">
        <f>F5/2</f>
        <v>42</v>
      </c>
      <c r="I5" s="44">
        <f>F5/4</f>
        <v>21</v>
      </c>
      <c r="J5" s="44">
        <v>74.52</v>
      </c>
      <c r="K5" s="14">
        <f>J5*0.5</f>
        <v>37.26</v>
      </c>
      <c r="L5" s="14">
        <f>I5+K5</f>
        <v>58.26</v>
      </c>
      <c r="M5" s="12">
        <f>RANK(L5,L$4:L$14)</f>
        <v>2</v>
      </c>
      <c r="N5" s="12"/>
      <c r="O5" s="12"/>
      <c r="P5" s="12">
        <v>7</v>
      </c>
      <c r="Q5" s="7" t="s">
        <v>92</v>
      </c>
    </row>
    <row r="6" ht="36" customHeight="1" spans="1:17">
      <c r="A6" s="7">
        <v>3</v>
      </c>
      <c r="B6" s="8" t="s">
        <v>86</v>
      </c>
      <c r="C6" s="12" t="s">
        <v>24</v>
      </c>
      <c r="D6" s="12" t="s">
        <v>93</v>
      </c>
      <c r="E6" s="12" t="s">
        <v>94</v>
      </c>
      <c r="F6" s="7">
        <v>83.5</v>
      </c>
      <c r="G6" s="7">
        <v>4</v>
      </c>
      <c r="H6" s="14">
        <f>F6/2</f>
        <v>41.75</v>
      </c>
      <c r="I6" s="44">
        <f>F6/4</f>
        <v>20.875</v>
      </c>
      <c r="J6" s="44">
        <v>71.14</v>
      </c>
      <c r="K6" s="14">
        <f>J6*0.5</f>
        <v>35.57</v>
      </c>
      <c r="L6" s="14">
        <f>I6+K6</f>
        <v>56.445</v>
      </c>
      <c r="M6" s="12">
        <f>RANK(L6,L$4:L$14)</f>
        <v>3</v>
      </c>
      <c r="N6" s="12"/>
      <c r="O6" s="12"/>
      <c r="P6" s="12">
        <v>8</v>
      </c>
      <c r="Q6" s="7" t="s">
        <v>95</v>
      </c>
    </row>
  </sheetData>
  <mergeCells count="14">
    <mergeCell ref="A1:Q1"/>
    <mergeCell ref="F2:I2"/>
    <mergeCell ref="J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  <mergeCell ref="Q2:Q3"/>
  </mergeCells>
  <printOptions horizontalCentered="1"/>
  <pageMargins left="0.15625" right="0.15625" top="0.786805555555556" bottom="0.786805555555556" header="0.511805555555556" footer="0.511805555555556"/>
  <pageSetup paperSize="9" orientation="landscape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workbookViewId="0">
      <selection activeCell="G18" sqref="G18"/>
    </sheetView>
  </sheetViews>
  <sheetFormatPr defaultColWidth="9.1047619047619" defaultRowHeight="15"/>
  <cols>
    <col min="1" max="1" width="4.55238095238095" style="3" customWidth="1"/>
    <col min="2" max="2" width="17.3333333333333" style="4" customWidth="1"/>
    <col min="3" max="3" width="6.33333333333333" style="3" customWidth="1"/>
    <col min="4" max="4" width="8" style="3" customWidth="1"/>
    <col min="5" max="5" width="22.6666666666667" style="3" customWidth="1"/>
    <col min="6" max="6" width="6.1047619047619" style="3" customWidth="1"/>
    <col min="7" max="7" width="5" style="3" customWidth="1"/>
    <col min="8" max="8" width="8.88571428571429" style="3" customWidth="1"/>
    <col min="9" max="9" width="8.55238095238095" style="3" customWidth="1"/>
    <col min="10" max="10" width="11" style="3" customWidth="1"/>
    <col min="11" max="11" width="11.1047619047619" style="3" customWidth="1"/>
    <col min="12" max="12" width="9.66666666666667" style="3" customWidth="1"/>
    <col min="13" max="13" width="5.43809523809524" style="3" customWidth="1"/>
    <col min="14" max="14" width="5.88571428571429" style="3" customWidth="1"/>
    <col min="15" max="15" width="4.33333333333333" style="3" customWidth="1"/>
    <col min="16" max="16" width="5.33333333333333" style="3" customWidth="1"/>
    <col min="17" max="17" width="16.8857142857143" style="3" hidden="1" customWidth="1"/>
    <col min="18" max="16384" width="9.1047619047619" style="3"/>
  </cols>
  <sheetData>
    <row r="1" s="1" customFormat="1" ht="24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18.9" customHeight="1" spans="1:17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7" t="s">
        <v>6</v>
      </c>
      <c r="G2" s="10"/>
      <c r="H2" s="10"/>
      <c r="I2" s="10"/>
      <c r="J2" s="7" t="s">
        <v>7</v>
      </c>
      <c r="K2" s="7"/>
      <c r="L2" s="7" t="s">
        <v>8</v>
      </c>
      <c r="M2" s="7" t="s">
        <v>9</v>
      </c>
      <c r="N2" s="7" t="s">
        <v>10</v>
      </c>
      <c r="O2" s="7" t="s">
        <v>11</v>
      </c>
      <c r="P2" s="7" t="s">
        <v>12</v>
      </c>
      <c r="Q2" s="7" t="s">
        <v>13</v>
      </c>
    </row>
    <row r="3" s="2" customFormat="1" ht="28.5" spans="1:17">
      <c r="A3" s="7"/>
      <c r="B3" s="8"/>
      <c r="C3" s="7"/>
      <c r="D3" s="11"/>
      <c r="E3" s="11"/>
      <c r="F3" s="7" t="s">
        <v>14</v>
      </c>
      <c r="G3" s="7" t="s">
        <v>9</v>
      </c>
      <c r="H3" s="7" t="s">
        <v>15</v>
      </c>
      <c r="I3" s="7" t="s">
        <v>16</v>
      </c>
      <c r="J3" s="7" t="s">
        <v>17</v>
      </c>
      <c r="K3" s="7" t="s">
        <v>18</v>
      </c>
      <c r="L3" s="7"/>
      <c r="M3" s="7"/>
      <c r="N3" s="7"/>
      <c r="O3" s="7"/>
      <c r="P3" s="7"/>
      <c r="Q3" s="10"/>
    </row>
    <row r="4" s="68" customFormat="1" ht="33" customHeight="1" spans="1:17">
      <c r="A4" s="7">
        <v>4</v>
      </c>
      <c r="B4" s="8" t="s">
        <v>96</v>
      </c>
      <c r="C4" s="7" t="s">
        <v>20</v>
      </c>
      <c r="D4" s="12" t="s">
        <v>97</v>
      </c>
      <c r="E4" s="12" t="s">
        <v>98</v>
      </c>
      <c r="F4" s="7">
        <v>99</v>
      </c>
      <c r="G4" s="7">
        <v>4</v>
      </c>
      <c r="H4" s="44">
        <f t="shared" ref="H4:H9" si="0">F4/2</f>
        <v>49.5</v>
      </c>
      <c r="I4" s="44">
        <f t="shared" ref="I4:I9" si="1">F4/4</f>
        <v>24.75</v>
      </c>
      <c r="J4" s="44">
        <v>84.5</v>
      </c>
      <c r="K4" s="44">
        <f t="shared" ref="K4:K9" si="2">J4*0.5</f>
        <v>42.25</v>
      </c>
      <c r="L4" s="44">
        <f t="shared" ref="L4:L9" si="3">I4+K4</f>
        <v>67</v>
      </c>
      <c r="M4" s="7">
        <f t="shared" ref="M4:M9" si="4">RANK(L4,L$4:L$16)</f>
        <v>1</v>
      </c>
      <c r="N4" s="7" t="s">
        <v>30</v>
      </c>
      <c r="O4" s="7"/>
      <c r="P4" s="7">
        <v>5</v>
      </c>
      <c r="Q4" s="7" t="s">
        <v>99</v>
      </c>
    </row>
    <row r="5" s="68" customFormat="1" ht="33" customHeight="1" spans="1:17">
      <c r="A5" s="7">
        <v>5</v>
      </c>
      <c r="B5" s="8" t="s">
        <v>96</v>
      </c>
      <c r="C5" s="7" t="s">
        <v>20</v>
      </c>
      <c r="D5" s="12" t="s">
        <v>100</v>
      </c>
      <c r="E5" s="12" t="s">
        <v>101</v>
      </c>
      <c r="F5" s="7">
        <v>93.5</v>
      </c>
      <c r="G5" s="7">
        <v>5</v>
      </c>
      <c r="H5" s="44">
        <f t="shared" si="0"/>
        <v>46.75</v>
      </c>
      <c r="I5" s="44">
        <f t="shared" si="1"/>
        <v>23.375</v>
      </c>
      <c r="J5" s="44">
        <v>87.1</v>
      </c>
      <c r="K5" s="44">
        <f t="shared" si="2"/>
        <v>43.55</v>
      </c>
      <c r="L5" s="44">
        <f t="shared" si="3"/>
        <v>66.925</v>
      </c>
      <c r="M5" s="7">
        <f t="shared" si="4"/>
        <v>2</v>
      </c>
      <c r="N5" s="7" t="s">
        <v>30</v>
      </c>
      <c r="O5" s="7"/>
      <c r="P5" s="7">
        <v>2</v>
      </c>
      <c r="Q5" s="7" t="s">
        <v>102</v>
      </c>
    </row>
    <row r="6" s="68" customFormat="1" ht="33" customHeight="1" spans="1:17">
      <c r="A6" s="7">
        <v>3</v>
      </c>
      <c r="B6" s="8" t="s">
        <v>96</v>
      </c>
      <c r="C6" s="7" t="s">
        <v>20</v>
      </c>
      <c r="D6" s="12" t="s">
        <v>103</v>
      </c>
      <c r="E6" s="12" t="s">
        <v>104</v>
      </c>
      <c r="F6" s="7">
        <v>102</v>
      </c>
      <c r="G6" s="7">
        <v>3</v>
      </c>
      <c r="H6" s="44">
        <f t="shared" si="0"/>
        <v>51</v>
      </c>
      <c r="I6" s="44">
        <f t="shared" si="1"/>
        <v>25.5</v>
      </c>
      <c r="J6" s="44">
        <v>78.3</v>
      </c>
      <c r="K6" s="44">
        <f t="shared" si="2"/>
        <v>39.15</v>
      </c>
      <c r="L6" s="44">
        <f t="shared" si="3"/>
        <v>64.65</v>
      </c>
      <c r="M6" s="7">
        <f t="shared" si="4"/>
        <v>3</v>
      </c>
      <c r="N6" s="7"/>
      <c r="O6" s="7"/>
      <c r="P6" s="7">
        <v>1</v>
      </c>
      <c r="Q6" s="7" t="s">
        <v>105</v>
      </c>
    </row>
    <row r="7" s="68" customFormat="1" ht="33" customHeight="1" spans="1:17">
      <c r="A7" s="7">
        <v>1</v>
      </c>
      <c r="B7" s="8" t="s">
        <v>96</v>
      </c>
      <c r="C7" s="7" t="s">
        <v>20</v>
      </c>
      <c r="D7" s="12" t="s">
        <v>106</v>
      </c>
      <c r="E7" s="12" t="s">
        <v>107</v>
      </c>
      <c r="F7" s="7">
        <v>107.5</v>
      </c>
      <c r="G7" s="7">
        <v>1</v>
      </c>
      <c r="H7" s="44">
        <f t="shared" si="0"/>
        <v>53.75</v>
      </c>
      <c r="I7" s="44">
        <f t="shared" si="1"/>
        <v>26.875</v>
      </c>
      <c r="J7" s="44">
        <v>72.5</v>
      </c>
      <c r="K7" s="44">
        <f t="shared" si="2"/>
        <v>36.25</v>
      </c>
      <c r="L7" s="44">
        <f t="shared" si="3"/>
        <v>63.125</v>
      </c>
      <c r="M7" s="7">
        <f t="shared" si="4"/>
        <v>4</v>
      </c>
      <c r="N7" s="7"/>
      <c r="O7" s="7"/>
      <c r="P7" s="7">
        <v>3</v>
      </c>
      <c r="Q7" s="7" t="s">
        <v>108</v>
      </c>
    </row>
    <row r="8" s="68" customFormat="1" ht="33" customHeight="1" spans="1:17">
      <c r="A8" s="7">
        <v>6</v>
      </c>
      <c r="B8" s="8" t="s">
        <v>96</v>
      </c>
      <c r="C8" s="7" t="s">
        <v>20</v>
      </c>
      <c r="D8" s="12" t="s">
        <v>109</v>
      </c>
      <c r="E8" s="12" t="s">
        <v>110</v>
      </c>
      <c r="F8" s="7">
        <v>92</v>
      </c>
      <c r="G8" s="7">
        <v>6</v>
      </c>
      <c r="H8" s="44">
        <f t="shared" si="0"/>
        <v>46</v>
      </c>
      <c r="I8" s="44">
        <f t="shared" si="1"/>
        <v>23</v>
      </c>
      <c r="J8" s="44">
        <v>68.7</v>
      </c>
      <c r="K8" s="44">
        <f t="shared" si="2"/>
        <v>34.35</v>
      </c>
      <c r="L8" s="44">
        <f t="shared" si="3"/>
        <v>57.35</v>
      </c>
      <c r="M8" s="7">
        <f t="shared" si="4"/>
        <v>5</v>
      </c>
      <c r="N8" s="7" t="s">
        <v>30</v>
      </c>
      <c r="O8" s="7"/>
      <c r="P8" s="7">
        <v>4</v>
      </c>
      <c r="Q8" s="7" t="s">
        <v>111</v>
      </c>
    </row>
    <row r="9" s="68" customFormat="1" ht="33" customHeight="1" spans="1:17">
      <c r="A9" s="7">
        <v>2</v>
      </c>
      <c r="B9" s="8" t="s">
        <v>96</v>
      </c>
      <c r="C9" s="7" t="s">
        <v>20</v>
      </c>
      <c r="D9" s="12" t="s">
        <v>112</v>
      </c>
      <c r="E9" s="12" t="s">
        <v>113</v>
      </c>
      <c r="F9" s="7">
        <v>106.5</v>
      </c>
      <c r="G9" s="7">
        <v>2</v>
      </c>
      <c r="H9" s="44">
        <f t="shared" si="0"/>
        <v>53.25</v>
      </c>
      <c r="I9" s="44">
        <f t="shared" si="1"/>
        <v>26.625</v>
      </c>
      <c r="J9" s="7"/>
      <c r="K9" s="44">
        <f t="shared" si="2"/>
        <v>0</v>
      </c>
      <c r="L9" s="44">
        <f t="shared" si="3"/>
        <v>26.625</v>
      </c>
      <c r="M9" s="7">
        <f t="shared" si="4"/>
        <v>6</v>
      </c>
      <c r="N9" s="7" t="s">
        <v>114</v>
      </c>
      <c r="O9" s="7"/>
      <c r="P9" s="7"/>
      <c r="Q9" s="7" t="s">
        <v>115</v>
      </c>
    </row>
    <row r="10" s="68" customFormat="1" ht="13.5" spans="2:2">
      <c r="B10" s="51"/>
    </row>
    <row r="11" s="68" customFormat="1" ht="13.5" spans="2:2">
      <c r="B11" s="51"/>
    </row>
    <row r="12" s="68" customFormat="1" ht="13.5" spans="2:2">
      <c r="B12" s="51"/>
    </row>
    <row r="13" s="68" customFormat="1" ht="13.5" spans="2:2">
      <c r="B13" s="51"/>
    </row>
    <row r="14" s="68" customFormat="1" ht="13.5" spans="2:2">
      <c r="B14" s="51"/>
    </row>
    <row r="15" s="68" customFormat="1" ht="13.5" spans="2:2">
      <c r="B15" s="51"/>
    </row>
    <row r="16" s="68" customFormat="1" ht="13.5" spans="2:2">
      <c r="B16" s="51"/>
    </row>
    <row r="17" s="68" customFormat="1" ht="13.5" spans="2:2">
      <c r="B17" s="51"/>
    </row>
    <row r="18" s="68" customFormat="1" ht="13.5" spans="2:2">
      <c r="B18" s="51"/>
    </row>
    <row r="19" s="68" customFormat="1" ht="13.5" spans="2:2">
      <c r="B19" s="51"/>
    </row>
    <row r="20" s="68" customFormat="1" ht="13.5" spans="2:2">
      <c r="B20" s="51"/>
    </row>
  </sheetData>
  <mergeCells count="14">
    <mergeCell ref="A1:Q1"/>
    <mergeCell ref="F2:I2"/>
    <mergeCell ref="J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  <mergeCell ref="Q2:Q3"/>
  </mergeCells>
  <printOptions horizontalCentered="1"/>
  <pageMargins left="0.159027777777778" right="0.159027777777778" top="0.788888888888889" bottom="0.788888888888889" header="0.509027777777778" footer="0.509027777777778"/>
  <pageSetup paperSize="9" orientation="landscape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workbookViewId="0">
      <selection activeCell="G18" sqref="G18"/>
    </sheetView>
  </sheetViews>
  <sheetFormatPr defaultColWidth="9.1047619047619" defaultRowHeight="15"/>
  <cols>
    <col min="1" max="1" width="4.55238095238095" style="3" customWidth="1"/>
    <col min="2" max="2" width="17.3333333333333" style="4" customWidth="1"/>
    <col min="3" max="3" width="6.33333333333333" style="3" customWidth="1"/>
    <col min="4" max="4" width="8" style="3" customWidth="1"/>
    <col min="5" max="5" width="22.6666666666667" style="3" customWidth="1"/>
    <col min="6" max="6" width="6.1047619047619" style="3" customWidth="1"/>
    <col min="7" max="7" width="5" style="3" customWidth="1"/>
    <col min="8" max="8" width="8.88571428571429" style="3" customWidth="1"/>
    <col min="9" max="9" width="8.55238095238095" style="3" customWidth="1"/>
    <col min="10" max="10" width="11" style="3" customWidth="1"/>
    <col min="11" max="11" width="11.1047619047619" style="3" customWidth="1"/>
    <col min="12" max="12" width="9.66666666666667" style="3" customWidth="1"/>
    <col min="13" max="13" width="5.43809523809524" style="3" customWidth="1"/>
    <col min="14" max="14" width="5.88571428571429" style="3" customWidth="1"/>
    <col min="15" max="15" width="4.33333333333333" style="3" customWidth="1"/>
    <col min="16" max="16" width="5.33333333333333" style="3" customWidth="1"/>
    <col min="17" max="17" width="16.8857142857143" style="3" hidden="1" customWidth="1"/>
    <col min="18" max="16384" width="9.1047619047619" style="3"/>
  </cols>
  <sheetData>
    <row r="1" s="1" customFormat="1" ht="24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18.9" customHeight="1" spans="1:17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7" t="s">
        <v>6</v>
      </c>
      <c r="G2" s="10"/>
      <c r="H2" s="10"/>
      <c r="I2" s="10"/>
      <c r="J2" s="7" t="s">
        <v>7</v>
      </c>
      <c r="K2" s="7"/>
      <c r="L2" s="7" t="s">
        <v>8</v>
      </c>
      <c r="M2" s="7" t="s">
        <v>9</v>
      </c>
      <c r="N2" s="7" t="s">
        <v>10</v>
      </c>
      <c r="O2" s="7" t="s">
        <v>11</v>
      </c>
      <c r="P2" s="7" t="s">
        <v>12</v>
      </c>
      <c r="Q2" s="7" t="s">
        <v>13</v>
      </c>
    </row>
    <row r="3" s="2" customFormat="1" ht="28.5" spans="1:17">
      <c r="A3" s="7"/>
      <c r="B3" s="8"/>
      <c r="C3" s="7"/>
      <c r="D3" s="11"/>
      <c r="E3" s="11"/>
      <c r="F3" s="7" t="s">
        <v>14</v>
      </c>
      <c r="G3" s="7" t="s">
        <v>9</v>
      </c>
      <c r="H3" s="7" t="s">
        <v>15</v>
      </c>
      <c r="I3" s="7" t="s">
        <v>16</v>
      </c>
      <c r="J3" s="7" t="s">
        <v>17</v>
      </c>
      <c r="K3" s="7" t="s">
        <v>18</v>
      </c>
      <c r="L3" s="7"/>
      <c r="M3" s="7"/>
      <c r="N3" s="7"/>
      <c r="O3" s="7"/>
      <c r="P3" s="7"/>
      <c r="Q3" s="10"/>
    </row>
    <row r="4" s="68" customFormat="1" ht="33" customHeight="1" spans="1:17">
      <c r="A4" s="7">
        <v>1</v>
      </c>
      <c r="B4" s="8" t="s">
        <v>116</v>
      </c>
      <c r="C4" s="7" t="s">
        <v>20</v>
      </c>
      <c r="D4" s="12" t="s">
        <v>117</v>
      </c>
      <c r="E4" s="12" t="s">
        <v>118</v>
      </c>
      <c r="F4" s="7">
        <v>110</v>
      </c>
      <c r="G4" s="7">
        <v>1</v>
      </c>
      <c r="H4" s="44">
        <f>F4/2</f>
        <v>55</v>
      </c>
      <c r="I4" s="44">
        <f>F4/4</f>
        <v>27.5</v>
      </c>
      <c r="J4" s="44">
        <v>85.4</v>
      </c>
      <c r="K4" s="44">
        <f>J4*0.5</f>
        <v>42.7</v>
      </c>
      <c r="L4" s="44">
        <f>I4+K4</f>
        <v>70.2</v>
      </c>
      <c r="M4" s="7">
        <f>RANK(L4,L$4:L$12)</f>
        <v>1</v>
      </c>
      <c r="N4" s="7"/>
      <c r="O4" s="7"/>
      <c r="P4" s="7">
        <v>10</v>
      </c>
      <c r="Q4" s="7" t="s">
        <v>119</v>
      </c>
    </row>
    <row r="5" s="68" customFormat="1" ht="33" customHeight="1" spans="1:17">
      <c r="A5" s="7">
        <v>2</v>
      </c>
      <c r="B5" s="8" t="s">
        <v>116</v>
      </c>
      <c r="C5" s="7" t="s">
        <v>20</v>
      </c>
      <c r="D5" s="12" t="s">
        <v>120</v>
      </c>
      <c r="E5" s="12" t="s">
        <v>121</v>
      </c>
      <c r="F5" s="7">
        <v>98</v>
      </c>
      <c r="G5" s="7">
        <v>2</v>
      </c>
      <c r="H5" s="44">
        <f>F5/2</f>
        <v>49</v>
      </c>
      <c r="I5" s="44">
        <f>F5/4</f>
        <v>24.5</v>
      </c>
      <c r="J5" s="44">
        <v>68.6</v>
      </c>
      <c r="K5" s="44">
        <f>J5*0.5</f>
        <v>34.3</v>
      </c>
      <c r="L5" s="44">
        <f>I5+K5</f>
        <v>58.8</v>
      </c>
      <c r="M5" s="7">
        <f>RANK(L5,L$4:L$12)</f>
        <v>2</v>
      </c>
      <c r="N5" s="7"/>
      <c r="O5" s="7"/>
      <c r="P5" s="7">
        <v>9</v>
      </c>
      <c r="Q5" s="7" t="s">
        <v>122</v>
      </c>
    </row>
    <row r="6" s="68" customFormat="1" ht="13.5" spans="2:2">
      <c r="B6" s="51"/>
    </row>
    <row r="7" s="68" customFormat="1" ht="13.5" spans="2:2">
      <c r="B7" s="51"/>
    </row>
    <row r="8" s="68" customFormat="1" ht="13.5" spans="2:2">
      <c r="B8" s="51"/>
    </row>
    <row r="9" s="68" customFormat="1" ht="13.5" spans="2:2">
      <c r="B9" s="51"/>
    </row>
    <row r="10" s="68" customFormat="1" ht="13.5" spans="2:2">
      <c r="B10" s="51"/>
    </row>
    <row r="11" s="68" customFormat="1" ht="13.5" spans="2:2">
      <c r="B11" s="51"/>
    </row>
    <row r="12" s="68" customFormat="1" ht="13.5" spans="2:2">
      <c r="B12" s="51"/>
    </row>
    <row r="13" s="68" customFormat="1" ht="13.5" spans="2:2">
      <c r="B13" s="51"/>
    </row>
    <row r="14" s="68" customFormat="1" ht="13.5" spans="2:2">
      <c r="B14" s="51"/>
    </row>
    <row r="15" s="68" customFormat="1" ht="13.5" spans="2:2">
      <c r="B15" s="51"/>
    </row>
    <row r="16" s="68" customFormat="1" ht="13.5" spans="2:2">
      <c r="B16" s="51"/>
    </row>
  </sheetData>
  <mergeCells count="14">
    <mergeCell ref="A1:Q1"/>
    <mergeCell ref="F2:I2"/>
    <mergeCell ref="J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  <mergeCell ref="Q2:Q3"/>
  </mergeCells>
  <printOptions horizontalCentered="1"/>
  <pageMargins left="0.159027777777778" right="0.159027777777778" top="0.788888888888889" bottom="0.788888888888889" header="0.509027777777778" footer="0.509027777777778"/>
  <pageSetup paperSize="9" orientation="landscape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workbookViewId="0">
      <selection activeCell="G18" sqref="G18"/>
    </sheetView>
  </sheetViews>
  <sheetFormatPr defaultColWidth="9.1047619047619" defaultRowHeight="15"/>
  <cols>
    <col min="1" max="1" width="4.55238095238095" style="3" customWidth="1"/>
    <col min="2" max="2" width="17.3333333333333" style="4" customWidth="1"/>
    <col min="3" max="3" width="6.33333333333333" style="3" customWidth="1"/>
    <col min="4" max="4" width="8" style="3" customWidth="1"/>
    <col min="5" max="5" width="22.6666666666667" style="3" customWidth="1"/>
    <col min="6" max="6" width="6.1047619047619" style="3" customWidth="1"/>
    <col min="7" max="7" width="5" style="3" customWidth="1"/>
    <col min="8" max="8" width="8.88571428571429" style="3" customWidth="1"/>
    <col min="9" max="9" width="8.55238095238095" style="3" customWidth="1"/>
    <col min="10" max="10" width="11" style="3" customWidth="1"/>
    <col min="11" max="11" width="11.1047619047619" style="3" customWidth="1"/>
    <col min="12" max="12" width="9.66666666666667" style="3" customWidth="1"/>
    <col min="13" max="13" width="5.43809523809524" style="3" customWidth="1"/>
    <col min="14" max="14" width="5.88571428571429" style="3" customWidth="1"/>
    <col min="15" max="15" width="4.33333333333333" style="3" customWidth="1"/>
    <col min="16" max="16" width="5.33333333333333" style="3" customWidth="1"/>
    <col min="17" max="17" width="16.8857142857143" style="3" hidden="1" customWidth="1"/>
    <col min="18" max="16384" width="9.1047619047619" style="3"/>
  </cols>
  <sheetData>
    <row r="1" s="1" customFormat="1" ht="24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18.9" customHeight="1" spans="1:17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7" t="s">
        <v>6</v>
      </c>
      <c r="G2" s="10"/>
      <c r="H2" s="10"/>
      <c r="I2" s="10"/>
      <c r="J2" s="7" t="s">
        <v>7</v>
      </c>
      <c r="K2" s="7"/>
      <c r="L2" s="7" t="s">
        <v>8</v>
      </c>
      <c r="M2" s="7" t="s">
        <v>9</v>
      </c>
      <c r="N2" s="7" t="s">
        <v>10</v>
      </c>
      <c r="O2" s="7" t="s">
        <v>11</v>
      </c>
      <c r="P2" s="7" t="s">
        <v>12</v>
      </c>
      <c r="Q2" s="7" t="s">
        <v>13</v>
      </c>
    </row>
    <row r="3" s="2" customFormat="1" ht="28.5" spans="1:17">
      <c r="A3" s="7"/>
      <c r="B3" s="8"/>
      <c r="C3" s="7"/>
      <c r="D3" s="11"/>
      <c r="E3" s="11"/>
      <c r="F3" s="7" t="s">
        <v>14</v>
      </c>
      <c r="G3" s="7" t="s">
        <v>9</v>
      </c>
      <c r="H3" s="7" t="s">
        <v>15</v>
      </c>
      <c r="I3" s="7" t="s">
        <v>16</v>
      </c>
      <c r="J3" s="7" t="s">
        <v>17</v>
      </c>
      <c r="K3" s="7" t="s">
        <v>18</v>
      </c>
      <c r="L3" s="7"/>
      <c r="M3" s="7"/>
      <c r="N3" s="7"/>
      <c r="O3" s="7"/>
      <c r="P3" s="7"/>
      <c r="Q3" s="10"/>
    </row>
    <row r="4" s="68" customFormat="1" ht="33" customHeight="1" spans="1:17">
      <c r="A4" s="7">
        <v>1</v>
      </c>
      <c r="B4" s="8" t="s">
        <v>123</v>
      </c>
      <c r="C4" s="7" t="s">
        <v>20</v>
      </c>
      <c r="D4" s="12" t="s">
        <v>124</v>
      </c>
      <c r="E4" s="12" t="s">
        <v>125</v>
      </c>
      <c r="F4" s="7">
        <v>61</v>
      </c>
      <c r="G4" s="7">
        <v>2</v>
      </c>
      <c r="H4" s="44">
        <f>F4</f>
        <v>61</v>
      </c>
      <c r="I4" s="44">
        <f>F4/2</f>
        <v>30.5</v>
      </c>
      <c r="J4" s="44">
        <v>80.7</v>
      </c>
      <c r="K4" s="44">
        <f>J4*0.5</f>
        <v>40.35</v>
      </c>
      <c r="L4" s="44">
        <f>I4+K4</f>
        <v>70.85</v>
      </c>
      <c r="M4" s="7">
        <f>RANK(L4,L$4:L$12)</f>
        <v>1</v>
      </c>
      <c r="N4" s="7"/>
      <c r="O4" s="7"/>
      <c r="P4" s="7">
        <v>7</v>
      </c>
      <c r="Q4" s="7" t="s">
        <v>126</v>
      </c>
    </row>
    <row r="5" s="68" customFormat="1" ht="33" customHeight="1" spans="1:17">
      <c r="A5" s="7">
        <v>2</v>
      </c>
      <c r="B5" s="8" t="s">
        <v>123</v>
      </c>
      <c r="C5" s="7" t="s">
        <v>20</v>
      </c>
      <c r="D5" s="12" t="s">
        <v>127</v>
      </c>
      <c r="E5" s="12" t="s">
        <v>128</v>
      </c>
      <c r="F5" s="7">
        <v>61</v>
      </c>
      <c r="G5" s="7">
        <v>2</v>
      </c>
      <c r="H5" s="44">
        <f>F5</f>
        <v>61</v>
      </c>
      <c r="I5" s="44">
        <f>F5/2</f>
        <v>30.5</v>
      </c>
      <c r="J5" s="44">
        <v>73.5</v>
      </c>
      <c r="K5" s="44">
        <f>J5*0.5</f>
        <v>36.75</v>
      </c>
      <c r="L5" s="44">
        <f>I5+K5</f>
        <v>67.25</v>
      </c>
      <c r="M5" s="7">
        <f>RANK(L5,L$4:L$12)</f>
        <v>2</v>
      </c>
      <c r="N5" s="7"/>
      <c r="O5" s="7"/>
      <c r="P5" s="7">
        <v>8</v>
      </c>
      <c r="Q5" s="7" t="s">
        <v>129</v>
      </c>
    </row>
    <row r="6" s="68" customFormat="1" ht="13.5" spans="2:2">
      <c r="B6" s="51"/>
    </row>
    <row r="7" s="68" customFormat="1" ht="13.5" spans="2:2">
      <c r="B7" s="51"/>
    </row>
    <row r="8" s="68" customFormat="1" ht="13.5" spans="2:2">
      <c r="B8" s="51"/>
    </row>
    <row r="9" s="68" customFormat="1" ht="13.5" spans="2:2">
      <c r="B9" s="51"/>
    </row>
    <row r="10" s="68" customFormat="1" ht="13.5" spans="2:2">
      <c r="B10" s="51"/>
    </row>
    <row r="11" s="68" customFormat="1" ht="13.5" spans="2:2">
      <c r="B11" s="51"/>
    </row>
    <row r="12" s="68" customFormat="1" ht="13.5" spans="2:2">
      <c r="B12" s="51"/>
    </row>
    <row r="13" s="68" customFormat="1" ht="13.5" spans="2:2">
      <c r="B13" s="51"/>
    </row>
    <row r="14" s="68" customFormat="1" ht="13.5" spans="2:2">
      <c r="B14" s="51"/>
    </row>
    <row r="15" s="68" customFormat="1" ht="13.5" spans="2:2">
      <c r="B15" s="51"/>
    </row>
    <row r="16" s="68" customFormat="1" ht="13.5" spans="2:2">
      <c r="B16" s="51"/>
    </row>
  </sheetData>
  <mergeCells count="14">
    <mergeCell ref="A1:Q1"/>
    <mergeCell ref="F2:I2"/>
    <mergeCell ref="J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  <mergeCell ref="Q2:Q3"/>
  </mergeCells>
  <printOptions horizontalCentered="1"/>
  <pageMargins left="0.159027777777778" right="0.159027777777778" top="0.788888888888889" bottom="0.788888888888889" header="0.509027777777778" footer="0.509027777777778"/>
  <pageSetup paperSize="9" orientation="landscape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7"/>
  <sheetViews>
    <sheetView zoomScale="85" zoomScaleNormal="85" workbookViewId="0">
      <pane xSplit="2" ySplit="4" topLeftCell="C5" activePane="bottomRight" state="frozen"/>
      <selection/>
      <selection pane="topRight"/>
      <selection pane="bottomLeft"/>
      <selection pane="bottomRight" activeCell="G18" sqref="G18"/>
    </sheetView>
  </sheetViews>
  <sheetFormatPr defaultColWidth="9.1047619047619" defaultRowHeight="15"/>
  <cols>
    <col min="1" max="1" width="4.88571428571429" style="1" customWidth="1"/>
    <col min="2" max="2" width="10.1047619047619" style="4" customWidth="1"/>
    <col min="3" max="3" width="4.33333333333333" style="1" customWidth="1"/>
    <col min="4" max="4" width="8" style="1" customWidth="1"/>
    <col min="5" max="5" width="22.8857142857143" style="1" customWidth="1"/>
    <col min="6" max="6" width="7.88571428571429" style="1" customWidth="1"/>
    <col min="7" max="7" width="5.66666666666667" style="1" customWidth="1"/>
    <col min="8" max="8" width="8.88571428571429" style="1" customWidth="1"/>
    <col min="9" max="9" width="8.1047619047619" style="1" customWidth="1"/>
    <col min="10" max="11" width="8.66666666666667" style="1" customWidth="1"/>
    <col min="12" max="13" width="9.33333333333333" style="1" customWidth="1"/>
    <col min="14" max="14" width="9" style="1" customWidth="1"/>
    <col min="15" max="15" width="9.66666666666667" style="1" customWidth="1"/>
    <col min="16" max="16" width="5.33333333333333" style="1" customWidth="1"/>
    <col min="17" max="17" width="16.552380952381" style="1" hidden="1" customWidth="1"/>
    <col min="18" max="18" width="4.88571428571429" style="1" customWidth="1"/>
    <col min="19" max="19" width="6.88571428571429" style="1" customWidth="1"/>
    <col min="20" max="20" width="8.43809523809524" style="1" customWidth="1"/>
    <col min="21" max="16384" width="9.1047619047619" style="1"/>
  </cols>
  <sheetData>
    <row r="1" s="15" customFormat="1" ht="30.75" customHeight="1" spans="1:20">
      <c r="A1" s="33" t="s">
        <v>130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="15" customFormat="1" ht="18" customHeight="1" spans="1:20">
      <c r="A2" s="17" t="s">
        <v>1</v>
      </c>
      <c r="B2" s="17" t="s">
        <v>131</v>
      </c>
      <c r="C2" s="17" t="s">
        <v>3</v>
      </c>
      <c r="D2" s="34" t="s">
        <v>4</v>
      </c>
      <c r="E2" s="34" t="s">
        <v>5</v>
      </c>
      <c r="F2" s="35" t="s">
        <v>132</v>
      </c>
      <c r="G2" s="35"/>
      <c r="H2" s="35"/>
      <c r="I2" s="8" t="s">
        <v>133</v>
      </c>
      <c r="J2" s="8"/>
      <c r="K2" s="8"/>
      <c r="L2" s="8"/>
      <c r="M2" s="8"/>
      <c r="N2" s="8"/>
      <c r="O2" s="25" t="s">
        <v>8</v>
      </c>
      <c r="P2" s="25" t="s">
        <v>9</v>
      </c>
      <c r="Q2" s="25" t="s">
        <v>134</v>
      </c>
      <c r="R2" s="38" t="s">
        <v>135</v>
      </c>
      <c r="S2" s="7" t="s">
        <v>136</v>
      </c>
      <c r="T2" s="7" t="s">
        <v>137</v>
      </c>
    </row>
    <row r="3" s="15" customFormat="1" ht="38.1" customHeight="1" spans="1:20">
      <c r="A3" s="17"/>
      <c r="B3" s="36"/>
      <c r="C3" s="17"/>
      <c r="D3" s="37"/>
      <c r="E3" s="37"/>
      <c r="F3" s="17" t="s">
        <v>138</v>
      </c>
      <c r="G3" s="17" t="s">
        <v>9</v>
      </c>
      <c r="H3" s="39" t="s">
        <v>16</v>
      </c>
      <c r="I3" s="8" t="s">
        <v>139</v>
      </c>
      <c r="J3" s="8" t="s">
        <v>140</v>
      </c>
      <c r="K3" s="8" t="s">
        <v>141</v>
      </c>
      <c r="L3" s="8" t="s">
        <v>142</v>
      </c>
      <c r="M3" s="8" t="s">
        <v>143</v>
      </c>
      <c r="N3" s="26" t="s">
        <v>18</v>
      </c>
      <c r="O3" s="25"/>
      <c r="P3" s="25"/>
      <c r="Q3" s="25"/>
      <c r="R3" s="38"/>
      <c r="S3" s="7"/>
      <c r="T3" s="7"/>
    </row>
    <row r="4" ht="21" customHeight="1" spans="1:20">
      <c r="A4" s="12">
        <v>89</v>
      </c>
      <c r="B4" s="13" t="s">
        <v>144</v>
      </c>
      <c r="C4" s="12" t="s">
        <v>20</v>
      </c>
      <c r="D4" s="12" t="s">
        <v>145</v>
      </c>
      <c r="E4" s="12" t="s">
        <v>146</v>
      </c>
      <c r="F4" s="12">
        <v>87</v>
      </c>
      <c r="G4" s="12">
        <v>1</v>
      </c>
      <c r="H4" s="42">
        <f t="shared" ref="H4:H67" si="0">F4*0.4</f>
        <v>34.8</v>
      </c>
      <c r="I4" s="12">
        <v>30.59</v>
      </c>
      <c r="J4" s="12">
        <v>26.04</v>
      </c>
      <c r="K4" s="12">
        <v>30.42</v>
      </c>
      <c r="L4" s="41">
        <f t="shared" ref="L4:L67" si="1">SUM(I4:K4)</f>
        <v>87.05</v>
      </c>
      <c r="M4" s="32">
        <f>L4*(L$139/L$138)</f>
        <v>87.2818585634133</v>
      </c>
      <c r="N4" s="12">
        <f t="shared" ref="N4:N67" si="2">M4*0.6</f>
        <v>52.369115138048</v>
      </c>
      <c r="O4" s="32">
        <f t="shared" ref="O4:O67" si="3">H4+N4</f>
        <v>87.169115138048</v>
      </c>
      <c r="P4" s="12">
        <f t="shared" ref="P4:P67" si="4">RANK(O4,O$4:O$135)</f>
        <v>1</v>
      </c>
      <c r="Q4" s="12" t="s">
        <v>147</v>
      </c>
      <c r="R4" s="62">
        <v>3</v>
      </c>
      <c r="S4" s="62">
        <v>30</v>
      </c>
      <c r="T4" s="62">
        <v>26</v>
      </c>
    </row>
    <row r="5" ht="21" customHeight="1" spans="1:20">
      <c r="A5" s="12">
        <v>90</v>
      </c>
      <c r="B5" s="13" t="s">
        <v>144</v>
      </c>
      <c r="C5" s="12" t="s">
        <v>20</v>
      </c>
      <c r="D5" s="12" t="s">
        <v>83</v>
      </c>
      <c r="E5" s="12" t="s">
        <v>148</v>
      </c>
      <c r="F5" s="12">
        <v>81</v>
      </c>
      <c r="G5" s="12">
        <v>2</v>
      </c>
      <c r="H5" s="42">
        <f t="shared" si="0"/>
        <v>32.4</v>
      </c>
      <c r="I5" s="12">
        <v>31.02</v>
      </c>
      <c r="J5" s="12">
        <v>25.38</v>
      </c>
      <c r="K5" s="12">
        <v>30.72</v>
      </c>
      <c r="L5" s="41">
        <f t="shared" si="1"/>
        <v>87.12</v>
      </c>
      <c r="M5" s="32">
        <f>L5*(L$139/L$138)</f>
        <v>87.3520450091277</v>
      </c>
      <c r="N5" s="12">
        <f t="shared" si="2"/>
        <v>52.4112270054766</v>
      </c>
      <c r="O5" s="32">
        <f t="shared" si="3"/>
        <v>84.8112270054766</v>
      </c>
      <c r="P5" s="12">
        <f t="shared" si="4"/>
        <v>2</v>
      </c>
      <c r="Q5" s="12" t="s">
        <v>149</v>
      </c>
      <c r="R5" s="62">
        <v>3</v>
      </c>
      <c r="S5" s="62">
        <v>36</v>
      </c>
      <c r="T5" s="62">
        <v>31</v>
      </c>
    </row>
    <row r="6" ht="21" customHeight="1" spans="1:20">
      <c r="A6" s="12">
        <v>45</v>
      </c>
      <c r="B6" s="13" t="s">
        <v>144</v>
      </c>
      <c r="C6" s="12" t="s">
        <v>20</v>
      </c>
      <c r="D6" s="12" t="s">
        <v>150</v>
      </c>
      <c r="E6" s="12" t="s">
        <v>151</v>
      </c>
      <c r="F6" s="12">
        <v>77</v>
      </c>
      <c r="G6" s="12">
        <v>9</v>
      </c>
      <c r="H6" s="42">
        <f t="shared" si="0"/>
        <v>30.8</v>
      </c>
      <c r="I6" s="12">
        <v>29.9</v>
      </c>
      <c r="J6" s="12">
        <v>22.2</v>
      </c>
      <c r="K6" s="12">
        <v>29.7</v>
      </c>
      <c r="L6" s="41">
        <f t="shared" si="1"/>
        <v>81.8</v>
      </c>
      <c r="M6" s="32">
        <f>L6*(L$139/L$137)</f>
        <v>85.2004133584682</v>
      </c>
      <c r="N6" s="12">
        <f t="shared" si="2"/>
        <v>51.1202480150809</v>
      </c>
      <c r="O6" s="32">
        <f t="shared" si="3"/>
        <v>81.9202480150809</v>
      </c>
      <c r="P6" s="12">
        <f t="shared" si="4"/>
        <v>3</v>
      </c>
      <c r="Q6" s="12" t="s">
        <v>152</v>
      </c>
      <c r="R6" s="62">
        <v>2</v>
      </c>
      <c r="S6" s="62">
        <v>3</v>
      </c>
      <c r="T6" s="62">
        <v>1</v>
      </c>
    </row>
    <row r="7" ht="21" customHeight="1" spans="1:20">
      <c r="A7" s="12">
        <v>3</v>
      </c>
      <c r="B7" s="13" t="s">
        <v>144</v>
      </c>
      <c r="C7" s="12" t="s">
        <v>20</v>
      </c>
      <c r="D7" s="12" t="s">
        <v>153</v>
      </c>
      <c r="E7" s="12" t="s">
        <v>154</v>
      </c>
      <c r="F7" s="12">
        <v>78</v>
      </c>
      <c r="G7" s="12">
        <v>7</v>
      </c>
      <c r="H7" s="42">
        <f t="shared" si="0"/>
        <v>31.2</v>
      </c>
      <c r="I7" s="62">
        <v>31.14</v>
      </c>
      <c r="J7" s="12">
        <v>25.52</v>
      </c>
      <c r="K7" s="12">
        <v>30.2</v>
      </c>
      <c r="L7" s="41">
        <f t="shared" si="1"/>
        <v>86.86</v>
      </c>
      <c r="M7" s="32">
        <f>L7*(L$139/L$136)</f>
        <v>83.3639838933951</v>
      </c>
      <c r="N7" s="12">
        <f t="shared" si="2"/>
        <v>50.018390336037</v>
      </c>
      <c r="O7" s="32">
        <f t="shared" si="3"/>
        <v>81.218390336037</v>
      </c>
      <c r="P7" s="12">
        <f t="shared" si="4"/>
        <v>4</v>
      </c>
      <c r="Q7" s="12" t="s">
        <v>155</v>
      </c>
      <c r="R7" s="62">
        <v>1</v>
      </c>
      <c r="S7" s="62">
        <v>14</v>
      </c>
      <c r="T7" s="62">
        <v>4</v>
      </c>
    </row>
    <row r="8" ht="21" customHeight="1" spans="1:20">
      <c r="A8" s="12">
        <v>91</v>
      </c>
      <c r="B8" s="13" t="s">
        <v>144</v>
      </c>
      <c r="C8" s="12" t="s">
        <v>20</v>
      </c>
      <c r="D8" s="12" t="s">
        <v>156</v>
      </c>
      <c r="E8" s="12" t="s">
        <v>157</v>
      </c>
      <c r="F8" s="12">
        <v>80</v>
      </c>
      <c r="G8" s="12">
        <v>3</v>
      </c>
      <c r="H8" s="42">
        <f t="shared" si="0"/>
        <v>32</v>
      </c>
      <c r="I8" s="12">
        <v>28.05</v>
      </c>
      <c r="J8" s="12">
        <v>24.03</v>
      </c>
      <c r="K8" s="12">
        <v>29.44</v>
      </c>
      <c r="L8" s="41">
        <f t="shared" si="1"/>
        <v>81.52</v>
      </c>
      <c r="M8" s="32">
        <f>L8*(L$139/L$138)</f>
        <v>81.7371293519754</v>
      </c>
      <c r="N8" s="12">
        <f t="shared" si="2"/>
        <v>49.0422776111852</v>
      </c>
      <c r="O8" s="32">
        <f t="shared" si="3"/>
        <v>81.0422776111852</v>
      </c>
      <c r="P8" s="12">
        <f t="shared" si="4"/>
        <v>5</v>
      </c>
      <c r="Q8" s="12" t="s">
        <v>158</v>
      </c>
      <c r="R8" s="62">
        <v>3</v>
      </c>
      <c r="S8" s="62">
        <v>35</v>
      </c>
      <c r="T8" s="62">
        <v>4</v>
      </c>
    </row>
    <row r="9" ht="21" customHeight="1" spans="1:20">
      <c r="A9" s="12">
        <v>46</v>
      </c>
      <c r="B9" s="13" t="s">
        <v>144</v>
      </c>
      <c r="C9" s="12" t="s">
        <v>20</v>
      </c>
      <c r="D9" s="12" t="s">
        <v>159</v>
      </c>
      <c r="E9" s="12" t="s">
        <v>160</v>
      </c>
      <c r="F9" s="12">
        <v>75.5</v>
      </c>
      <c r="G9" s="12">
        <v>11</v>
      </c>
      <c r="H9" s="42">
        <f t="shared" si="0"/>
        <v>30.2</v>
      </c>
      <c r="I9" s="12">
        <v>28.2</v>
      </c>
      <c r="J9" s="12">
        <v>23.4</v>
      </c>
      <c r="K9" s="12">
        <v>29.5</v>
      </c>
      <c r="L9" s="41">
        <f t="shared" si="1"/>
        <v>81.1</v>
      </c>
      <c r="M9" s="32">
        <f>L9*(L$139/L$137)</f>
        <v>84.4713144666476</v>
      </c>
      <c r="N9" s="12">
        <f t="shared" si="2"/>
        <v>50.6827886799886</v>
      </c>
      <c r="O9" s="32">
        <f t="shared" si="3"/>
        <v>80.8827886799886</v>
      </c>
      <c r="P9" s="12">
        <f t="shared" si="4"/>
        <v>6</v>
      </c>
      <c r="Q9" s="12" t="s">
        <v>161</v>
      </c>
      <c r="R9" s="62">
        <v>2</v>
      </c>
      <c r="S9" s="62">
        <v>1</v>
      </c>
      <c r="T9" s="62">
        <v>27</v>
      </c>
    </row>
    <row r="10" ht="21" customHeight="1" spans="1:20">
      <c r="A10" s="12">
        <v>6</v>
      </c>
      <c r="B10" s="13" t="s">
        <v>144</v>
      </c>
      <c r="C10" s="12" t="s">
        <v>20</v>
      </c>
      <c r="D10" s="12" t="s">
        <v>162</v>
      </c>
      <c r="E10" s="12" t="s">
        <v>163</v>
      </c>
      <c r="F10" s="12">
        <v>74</v>
      </c>
      <c r="G10" s="12">
        <v>17</v>
      </c>
      <c r="H10" s="42">
        <f t="shared" si="0"/>
        <v>29.6</v>
      </c>
      <c r="I10" s="62">
        <v>31.6</v>
      </c>
      <c r="J10" s="12">
        <v>26</v>
      </c>
      <c r="K10" s="12">
        <v>30.54</v>
      </c>
      <c r="L10" s="41">
        <f t="shared" si="1"/>
        <v>88.14</v>
      </c>
      <c r="M10" s="32">
        <f>L10*(L$139/L$136)</f>
        <v>84.5924653507235</v>
      </c>
      <c r="N10" s="12">
        <f t="shared" si="2"/>
        <v>50.7554792104341</v>
      </c>
      <c r="O10" s="32">
        <f t="shared" si="3"/>
        <v>80.3554792104341</v>
      </c>
      <c r="P10" s="12">
        <f t="shared" si="4"/>
        <v>7</v>
      </c>
      <c r="Q10" s="12" t="s">
        <v>164</v>
      </c>
      <c r="R10" s="62">
        <v>1</v>
      </c>
      <c r="S10" s="62">
        <v>5</v>
      </c>
      <c r="T10" s="62">
        <v>7</v>
      </c>
    </row>
    <row r="11" ht="21" customHeight="1" spans="1:20">
      <c r="A11" s="12">
        <v>103</v>
      </c>
      <c r="B11" s="13" t="s">
        <v>144</v>
      </c>
      <c r="C11" s="12" t="s">
        <v>20</v>
      </c>
      <c r="D11" s="12" t="s">
        <v>145</v>
      </c>
      <c r="E11" s="12" t="s">
        <v>165</v>
      </c>
      <c r="F11" s="12">
        <v>71</v>
      </c>
      <c r="G11" s="12">
        <v>38</v>
      </c>
      <c r="H11" s="42">
        <f t="shared" si="0"/>
        <v>28.4</v>
      </c>
      <c r="I11" s="12">
        <v>29.4</v>
      </c>
      <c r="J11" s="12">
        <v>26.28</v>
      </c>
      <c r="K11" s="12">
        <v>30.04</v>
      </c>
      <c r="L11" s="41">
        <f t="shared" si="1"/>
        <v>85.72</v>
      </c>
      <c r="M11" s="32">
        <f>L11*(L$139/L$138)</f>
        <v>85.9483160948396</v>
      </c>
      <c r="N11" s="12">
        <f t="shared" si="2"/>
        <v>51.5689896569038</v>
      </c>
      <c r="O11" s="32">
        <f t="shared" si="3"/>
        <v>79.9689896569038</v>
      </c>
      <c r="P11" s="12">
        <f t="shared" si="4"/>
        <v>8</v>
      </c>
      <c r="Q11" s="12" t="s">
        <v>166</v>
      </c>
      <c r="R11" s="62">
        <v>3</v>
      </c>
      <c r="S11" s="62">
        <v>38</v>
      </c>
      <c r="T11" s="62">
        <v>5</v>
      </c>
    </row>
    <row r="12" ht="21" customHeight="1" spans="1:20">
      <c r="A12" s="12">
        <v>53</v>
      </c>
      <c r="B12" s="13" t="s">
        <v>144</v>
      </c>
      <c r="C12" s="12" t="s">
        <v>20</v>
      </c>
      <c r="D12" s="12" t="s">
        <v>167</v>
      </c>
      <c r="E12" s="12" t="s">
        <v>168</v>
      </c>
      <c r="F12" s="12">
        <v>73.5</v>
      </c>
      <c r="G12" s="12">
        <v>22</v>
      </c>
      <c r="H12" s="42">
        <f t="shared" si="0"/>
        <v>29.4</v>
      </c>
      <c r="I12" s="12">
        <v>27.6</v>
      </c>
      <c r="J12" s="12">
        <v>25.9</v>
      </c>
      <c r="K12" s="12">
        <v>27.2</v>
      </c>
      <c r="L12" s="41">
        <f t="shared" si="1"/>
        <v>80.7</v>
      </c>
      <c r="M12" s="32">
        <f>L12*(L$139/L$137)</f>
        <v>84.0546865284644</v>
      </c>
      <c r="N12" s="12">
        <f t="shared" si="2"/>
        <v>50.4328119170786</v>
      </c>
      <c r="O12" s="32">
        <f t="shared" si="3"/>
        <v>79.8328119170786</v>
      </c>
      <c r="P12" s="12">
        <f t="shared" si="4"/>
        <v>9</v>
      </c>
      <c r="Q12" s="12" t="s">
        <v>169</v>
      </c>
      <c r="R12" s="62">
        <v>2</v>
      </c>
      <c r="S12" s="62">
        <v>20</v>
      </c>
      <c r="T12" s="62">
        <v>6</v>
      </c>
    </row>
    <row r="13" ht="21" customHeight="1" spans="1:20">
      <c r="A13" s="12">
        <v>94</v>
      </c>
      <c r="B13" s="13" t="s">
        <v>144</v>
      </c>
      <c r="C13" s="12" t="s">
        <v>20</v>
      </c>
      <c r="D13" s="12" t="s">
        <v>170</v>
      </c>
      <c r="E13" s="12" t="s">
        <v>171</v>
      </c>
      <c r="F13" s="12">
        <v>77</v>
      </c>
      <c r="G13" s="12">
        <v>9</v>
      </c>
      <c r="H13" s="42">
        <f t="shared" si="0"/>
        <v>30.8</v>
      </c>
      <c r="I13" s="12">
        <v>28.8</v>
      </c>
      <c r="J13" s="12">
        <v>22.74</v>
      </c>
      <c r="K13" s="12">
        <v>29.93</v>
      </c>
      <c r="L13" s="41">
        <f t="shared" si="1"/>
        <v>81.47</v>
      </c>
      <c r="M13" s="32">
        <f>L13*(L$139/L$138)</f>
        <v>81.6869961764651</v>
      </c>
      <c r="N13" s="12">
        <f t="shared" si="2"/>
        <v>49.012197705879</v>
      </c>
      <c r="O13" s="32">
        <f t="shared" si="3"/>
        <v>79.812197705879</v>
      </c>
      <c r="P13" s="12">
        <f t="shared" si="4"/>
        <v>10</v>
      </c>
      <c r="Q13" s="12" t="s">
        <v>172</v>
      </c>
      <c r="R13" s="62">
        <v>3</v>
      </c>
      <c r="S13" s="62">
        <v>28</v>
      </c>
      <c r="T13" s="62">
        <v>20</v>
      </c>
    </row>
    <row r="14" ht="21" customHeight="1" spans="1:20">
      <c r="A14" s="12">
        <v>115</v>
      </c>
      <c r="B14" s="13" t="s">
        <v>144</v>
      </c>
      <c r="C14" s="12" t="s">
        <v>20</v>
      </c>
      <c r="D14" s="12" t="s">
        <v>173</v>
      </c>
      <c r="E14" s="12" t="s">
        <v>174</v>
      </c>
      <c r="F14" s="12">
        <v>66.5</v>
      </c>
      <c r="G14" s="12">
        <v>71</v>
      </c>
      <c r="H14" s="42">
        <f t="shared" si="0"/>
        <v>26.6</v>
      </c>
      <c r="I14" s="12">
        <v>31.14</v>
      </c>
      <c r="J14" s="12">
        <v>27.82</v>
      </c>
      <c r="K14" s="12">
        <v>29.48</v>
      </c>
      <c r="L14" s="41">
        <f t="shared" si="1"/>
        <v>88.44</v>
      </c>
      <c r="M14" s="32">
        <f>L14*(L$139/L$138)</f>
        <v>88.6755608425994</v>
      </c>
      <c r="N14" s="12">
        <f t="shared" si="2"/>
        <v>53.2053365055596</v>
      </c>
      <c r="O14" s="32">
        <f t="shared" si="3"/>
        <v>79.8053365055596</v>
      </c>
      <c r="P14" s="12">
        <f t="shared" si="4"/>
        <v>11</v>
      </c>
      <c r="Q14" s="12" t="s">
        <v>175</v>
      </c>
      <c r="R14" s="62">
        <v>3</v>
      </c>
      <c r="S14" s="62">
        <v>23</v>
      </c>
      <c r="T14" s="62">
        <v>1</v>
      </c>
    </row>
    <row r="15" ht="21" customHeight="1" spans="1:20">
      <c r="A15" s="12">
        <v>1</v>
      </c>
      <c r="B15" s="13" t="s">
        <v>144</v>
      </c>
      <c r="C15" s="12" t="s">
        <v>20</v>
      </c>
      <c r="D15" s="12" t="s">
        <v>176</v>
      </c>
      <c r="E15" s="12" t="s">
        <v>177</v>
      </c>
      <c r="F15" s="12">
        <v>79.5</v>
      </c>
      <c r="G15" s="12">
        <v>4</v>
      </c>
      <c r="H15" s="42">
        <f t="shared" si="0"/>
        <v>31.8</v>
      </c>
      <c r="I15" s="62">
        <v>32</v>
      </c>
      <c r="J15" s="12">
        <v>22.7</v>
      </c>
      <c r="K15" s="12">
        <v>28.38</v>
      </c>
      <c r="L15" s="41">
        <f t="shared" si="1"/>
        <v>83.08</v>
      </c>
      <c r="M15" s="32">
        <f>L15*(L$139/L$136)</f>
        <v>79.7361245897221</v>
      </c>
      <c r="N15" s="12">
        <f t="shared" si="2"/>
        <v>47.8416747538333</v>
      </c>
      <c r="O15" s="32">
        <f t="shared" si="3"/>
        <v>79.6416747538333</v>
      </c>
      <c r="P15" s="12">
        <f t="shared" si="4"/>
        <v>12</v>
      </c>
      <c r="Q15" s="12" t="s">
        <v>178</v>
      </c>
      <c r="R15" s="62">
        <v>1</v>
      </c>
      <c r="S15" s="62">
        <v>7</v>
      </c>
      <c r="T15" s="62">
        <v>27</v>
      </c>
    </row>
    <row r="16" ht="21" customHeight="1" spans="1:20">
      <c r="A16" s="12">
        <v>102</v>
      </c>
      <c r="B16" s="13" t="s">
        <v>144</v>
      </c>
      <c r="C16" s="12" t="s">
        <v>20</v>
      </c>
      <c r="D16" s="12" t="s">
        <v>179</v>
      </c>
      <c r="E16" s="12" t="s">
        <v>180</v>
      </c>
      <c r="F16" s="12">
        <v>71.5</v>
      </c>
      <c r="G16" s="12">
        <v>36</v>
      </c>
      <c r="H16" s="42">
        <f t="shared" si="0"/>
        <v>28.6</v>
      </c>
      <c r="I16" s="12">
        <v>29.94</v>
      </c>
      <c r="J16" s="12">
        <v>24.94</v>
      </c>
      <c r="K16" s="12">
        <v>29.86</v>
      </c>
      <c r="L16" s="41">
        <f t="shared" si="1"/>
        <v>84.74</v>
      </c>
      <c r="M16" s="32">
        <f>L16*(L$139/L$138)</f>
        <v>84.965705854838</v>
      </c>
      <c r="N16" s="12">
        <f t="shared" si="2"/>
        <v>50.9794235129028</v>
      </c>
      <c r="O16" s="32">
        <f t="shared" si="3"/>
        <v>79.5794235129028</v>
      </c>
      <c r="P16" s="12">
        <f t="shared" si="4"/>
        <v>13</v>
      </c>
      <c r="Q16" s="12" t="s">
        <v>181</v>
      </c>
      <c r="R16" s="62">
        <v>3</v>
      </c>
      <c r="S16" s="62">
        <v>21</v>
      </c>
      <c r="T16" s="62">
        <v>42</v>
      </c>
    </row>
    <row r="17" ht="21" customHeight="1" spans="1:20">
      <c r="A17" s="12">
        <v>105</v>
      </c>
      <c r="B17" s="13" t="s">
        <v>144</v>
      </c>
      <c r="C17" s="12" t="s">
        <v>20</v>
      </c>
      <c r="D17" s="12" t="s">
        <v>182</v>
      </c>
      <c r="E17" s="12" t="s">
        <v>183</v>
      </c>
      <c r="F17" s="12">
        <v>70</v>
      </c>
      <c r="G17" s="12">
        <v>46</v>
      </c>
      <c r="H17" s="42">
        <f t="shared" si="0"/>
        <v>28</v>
      </c>
      <c r="I17" s="12">
        <v>30.74</v>
      </c>
      <c r="J17" s="12">
        <v>27.3</v>
      </c>
      <c r="K17" s="12">
        <v>27.2</v>
      </c>
      <c r="L17" s="41">
        <f t="shared" si="1"/>
        <v>85.24</v>
      </c>
      <c r="M17" s="32">
        <f>L17*(L$139/L$138)</f>
        <v>85.4670376099409</v>
      </c>
      <c r="N17" s="12">
        <f t="shared" si="2"/>
        <v>51.2802225659645</v>
      </c>
      <c r="O17" s="32">
        <f t="shared" si="3"/>
        <v>79.2802225659645</v>
      </c>
      <c r="P17" s="12">
        <f t="shared" si="4"/>
        <v>14</v>
      </c>
      <c r="Q17" s="12" t="s">
        <v>184</v>
      </c>
      <c r="R17" s="62">
        <v>3</v>
      </c>
      <c r="S17" s="62">
        <v>11</v>
      </c>
      <c r="T17" s="62">
        <v>22</v>
      </c>
    </row>
    <row r="18" ht="21" customHeight="1" spans="1:20">
      <c r="A18" s="12">
        <v>101</v>
      </c>
      <c r="B18" s="13" t="s">
        <v>144</v>
      </c>
      <c r="C18" s="12" t="s">
        <v>20</v>
      </c>
      <c r="D18" s="12" t="s">
        <v>185</v>
      </c>
      <c r="E18" s="12" t="s">
        <v>186</v>
      </c>
      <c r="F18" s="12">
        <v>72</v>
      </c>
      <c r="G18" s="12">
        <v>33</v>
      </c>
      <c r="H18" s="42">
        <f t="shared" si="0"/>
        <v>28.8</v>
      </c>
      <c r="I18" s="12">
        <v>32.08</v>
      </c>
      <c r="J18" s="12">
        <v>22.24</v>
      </c>
      <c r="K18" s="12">
        <v>29.35</v>
      </c>
      <c r="L18" s="41">
        <f t="shared" si="1"/>
        <v>83.67</v>
      </c>
      <c r="M18" s="32">
        <f>L18*(L$139/L$138)</f>
        <v>83.8928558989178</v>
      </c>
      <c r="N18" s="12">
        <f t="shared" si="2"/>
        <v>50.3357135393507</v>
      </c>
      <c r="O18" s="32">
        <f t="shared" si="3"/>
        <v>79.1357135393507</v>
      </c>
      <c r="P18" s="12">
        <f t="shared" si="4"/>
        <v>15</v>
      </c>
      <c r="Q18" s="12" t="s">
        <v>187</v>
      </c>
      <c r="R18" s="62">
        <v>3</v>
      </c>
      <c r="S18" s="62">
        <v>31</v>
      </c>
      <c r="T18" s="62">
        <v>43</v>
      </c>
    </row>
    <row r="19" ht="21" customHeight="1" spans="1:20">
      <c r="A19" s="12">
        <v>57</v>
      </c>
      <c r="B19" s="13" t="s">
        <v>144</v>
      </c>
      <c r="C19" s="12" t="s">
        <v>20</v>
      </c>
      <c r="D19" s="12" t="s">
        <v>188</v>
      </c>
      <c r="E19" s="12" t="s">
        <v>189</v>
      </c>
      <c r="F19" s="12">
        <v>71</v>
      </c>
      <c r="G19" s="12">
        <v>38</v>
      </c>
      <c r="H19" s="42">
        <f t="shared" si="0"/>
        <v>28.4</v>
      </c>
      <c r="I19" s="12">
        <v>26.5</v>
      </c>
      <c r="J19" s="12">
        <v>24.4</v>
      </c>
      <c r="K19" s="12">
        <v>30.1</v>
      </c>
      <c r="L19" s="41">
        <f t="shared" si="1"/>
        <v>81</v>
      </c>
      <c r="M19" s="32">
        <f>L19*(L$139/L$137)</f>
        <v>84.3671574821018</v>
      </c>
      <c r="N19" s="12">
        <f t="shared" si="2"/>
        <v>50.6202944892611</v>
      </c>
      <c r="O19" s="32">
        <f t="shared" si="3"/>
        <v>79.0202944892611</v>
      </c>
      <c r="P19" s="12">
        <f t="shared" si="4"/>
        <v>16</v>
      </c>
      <c r="Q19" s="12" t="s">
        <v>190</v>
      </c>
      <c r="R19" s="62">
        <v>2</v>
      </c>
      <c r="S19" s="62">
        <v>7</v>
      </c>
      <c r="T19" s="62">
        <v>39</v>
      </c>
    </row>
    <row r="20" ht="21" customHeight="1" spans="1:20">
      <c r="A20" s="12">
        <v>56</v>
      </c>
      <c r="B20" s="13" t="s">
        <v>144</v>
      </c>
      <c r="C20" s="12" t="s">
        <v>20</v>
      </c>
      <c r="D20" s="12" t="s">
        <v>191</v>
      </c>
      <c r="E20" s="12" t="s">
        <v>192</v>
      </c>
      <c r="F20" s="12">
        <v>71.5</v>
      </c>
      <c r="G20" s="12">
        <v>36</v>
      </c>
      <c r="H20" s="42">
        <f t="shared" si="0"/>
        <v>28.6</v>
      </c>
      <c r="I20" s="12">
        <v>26.2</v>
      </c>
      <c r="J20" s="12">
        <v>23.8</v>
      </c>
      <c r="K20" s="12">
        <v>30.6</v>
      </c>
      <c r="L20" s="41">
        <f t="shared" si="1"/>
        <v>80.6</v>
      </c>
      <c r="M20" s="32">
        <f>L20*(L$139/L$137)</f>
        <v>83.9505295439186</v>
      </c>
      <c r="N20" s="12">
        <f t="shared" si="2"/>
        <v>50.3703177263511</v>
      </c>
      <c r="O20" s="32">
        <f t="shared" si="3"/>
        <v>78.9703177263511</v>
      </c>
      <c r="P20" s="12">
        <f t="shared" si="4"/>
        <v>17</v>
      </c>
      <c r="Q20" s="12" t="s">
        <v>193</v>
      </c>
      <c r="R20" s="62">
        <v>2</v>
      </c>
      <c r="S20" s="62">
        <v>21</v>
      </c>
      <c r="T20" s="62">
        <v>38</v>
      </c>
    </row>
    <row r="21" ht="21" customHeight="1" spans="1:20">
      <c r="A21" s="12">
        <v>51</v>
      </c>
      <c r="B21" s="13" t="s">
        <v>144</v>
      </c>
      <c r="C21" s="12" t="s">
        <v>20</v>
      </c>
      <c r="D21" s="12" t="s">
        <v>194</v>
      </c>
      <c r="E21" s="12" t="s">
        <v>195</v>
      </c>
      <c r="F21" s="12">
        <v>73.5</v>
      </c>
      <c r="G21" s="12">
        <v>22</v>
      </c>
      <c r="H21" s="42">
        <f t="shared" si="0"/>
        <v>29.4</v>
      </c>
      <c r="I21" s="12">
        <v>27.4</v>
      </c>
      <c r="J21" s="12">
        <v>22</v>
      </c>
      <c r="K21" s="12">
        <v>29.6</v>
      </c>
      <c r="L21" s="41">
        <f t="shared" si="1"/>
        <v>79</v>
      </c>
      <c r="M21" s="32">
        <f>L21*(L$139/L$137)</f>
        <v>82.2840177911857</v>
      </c>
      <c r="N21" s="12">
        <f t="shared" si="2"/>
        <v>49.3704106747114</v>
      </c>
      <c r="O21" s="32">
        <f t="shared" si="3"/>
        <v>78.7704106747114</v>
      </c>
      <c r="P21" s="12">
        <f t="shared" si="4"/>
        <v>18</v>
      </c>
      <c r="Q21" s="12" t="s">
        <v>196</v>
      </c>
      <c r="R21" s="62">
        <v>2</v>
      </c>
      <c r="S21" s="62">
        <v>26</v>
      </c>
      <c r="T21" s="62">
        <v>28</v>
      </c>
    </row>
    <row r="22" ht="21" customHeight="1" spans="1:20">
      <c r="A22" s="12">
        <v>97</v>
      </c>
      <c r="B22" s="13" t="s">
        <v>144</v>
      </c>
      <c r="C22" s="12" t="s">
        <v>20</v>
      </c>
      <c r="D22" s="12" t="s">
        <v>197</v>
      </c>
      <c r="E22" s="12" t="s">
        <v>198</v>
      </c>
      <c r="F22" s="12">
        <v>74</v>
      </c>
      <c r="G22" s="12">
        <v>17</v>
      </c>
      <c r="H22" s="42">
        <f t="shared" si="0"/>
        <v>29.6</v>
      </c>
      <c r="I22" s="12">
        <v>28.82</v>
      </c>
      <c r="J22" s="12">
        <v>24.68</v>
      </c>
      <c r="K22" s="12">
        <v>27.92</v>
      </c>
      <c r="L22" s="41">
        <f t="shared" si="1"/>
        <v>81.42</v>
      </c>
      <c r="M22" s="32">
        <f>L22*(L$139/L$138)</f>
        <v>81.6368630009548</v>
      </c>
      <c r="N22" s="12">
        <f t="shared" si="2"/>
        <v>48.9821178005729</v>
      </c>
      <c r="O22" s="32">
        <f t="shared" si="3"/>
        <v>78.5821178005729</v>
      </c>
      <c r="P22" s="12">
        <f t="shared" si="4"/>
        <v>19</v>
      </c>
      <c r="Q22" s="12" t="s">
        <v>199</v>
      </c>
      <c r="R22" s="62">
        <v>3</v>
      </c>
      <c r="S22" s="62">
        <v>19</v>
      </c>
      <c r="T22" s="62">
        <v>9</v>
      </c>
    </row>
    <row r="23" ht="21" customHeight="1" spans="1:20">
      <c r="A23" s="12">
        <v>93</v>
      </c>
      <c r="B23" s="13" t="s">
        <v>144</v>
      </c>
      <c r="C23" s="12" t="s">
        <v>20</v>
      </c>
      <c r="D23" s="12" t="s">
        <v>200</v>
      </c>
      <c r="E23" s="12" t="s">
        <v>201</v>
      </c>
      <c r="F23" s="12">
        <v>77.5</v>
      </c>
      <c r="G23" s="12">
        <v>8</v>
      </c>
      <c r="H23" s="42">
        <f t="shared" si="0"/>
        <v>31</v>
      </c>
      <c r="I23" s="12">
        <v>27.54</v>
      </c>
      <c r="J23" s="12">
        <v>27.1</v>
      </c>
      <c r="K23" s="12">
        <v>24.13</v>
      </c>
      <c r="L23" s="41">
        <f t="shared" si="1"/>
        <v>78.77</v>
      </c>
      <c r="M23" s="32">
        <f>L23*(L$139/L$138)</f>
        <v>78.9798046989095</v>
      </c>
      <c r="N23" s="12">
        <f t="shared" si="2"/>
        <v>47.3878828193457</v>
      </c>
      <c r="O23" s="32">
        <f t="shared" si="3"/>
        <v>78.3878828193457</v>
      </c>
      <c r="P23" s="12">
        <f t="shared" si="4"/>
        <v>20</v>
      </c>
      <c r="Q23" s="12" t="s">
        <v>202</v>
      </c>
      <c r="R23" s="62">
        <v>3</v>
      </c>
      <c r="S23" s="62">
        <v>6</v>
      </c>
      <c r="T23" s="62">
        <v>36</v>
      </c>
    </row>
    <row r="24" ht="21" customHeight="1" spans="1:20">
      <c r="A24" s="41">
        <v>10</v>
      </c>
      <c r="B24" s="13" t="s">
        <v>144</v>
      </c>
      <c r="C24" s="41" t="s">
        <v>20</v>
      </c>
      <c r="D24" s="12" t="s">
        <v>21</v>
      </c>
      <c r="E24" s="12" t="s">
        <v>203</v>
      </c>
      <c r="F24" s="41">
        <v>73</v>
      </c>
      <c r="G24" s="41">
        <v>28</v>
      </c>
      <c r="H24" s="42">
        <f t="shared" si="0"/>
        <v>29.2</v>
      </c>
      <c r="I24" s="63">
        <v>29.46</v>
      </c>
      <c r="J24" s="41">
        <v>24.68</v>
      </c>
      <c r="K24" s="41">
        <v>31.2</v>
      </c>
      <c r="L24" s="41">
        <f t="shared" si="1"/>
        <v>85.34</v>
      </c>
      <c r="M24" s="32">
        <f>L24*(L$139/L$136)</f>
        <v>81.9051621628176</v>
      </c>
      <c r="N24" s="12">
        <f t="shared" si="2"/>
        <v>49.1430972976906</v>
      </c>
      <c r="O24" s="32">
        <f t="shared" si="3"/>
        <v>78.3430972976905</v>
      </c>
      <c r="P24" s="12">
        <f t="shared" si="4"/>
        <v>21</v>
      </c>
      <c r="Q24" s="41" t="s">
        <v>204</v>
      </c>
      <c r="R24" s="63">
        <v>1</v>
      </c>
      <c r="S24" s="63">
        <v>36</v>
      </c>
      <c r="T24" s="62">
        <v>21</v>
      </c>
    </row>
    <row r="25" ht="21" customHeight="1" spans="1:20">
      <c r="A25" s="12">
        <v>92</v>
      </c>
      <c r="B25" s="13" t="s">
        <v>144</v>
      </c>
      <c r="C25" s="12" t="s">
        <v>20</v>
      </c>
      <c r="D25" s="12" t="s">
        <v>205</v>
      </c>
      <c r="E25" s="12" t="s">
        <v>206</v>
      </c>
      <c r="F25" s="12">
        <v>79</v>
      </c>
      <c r="G25" s="12">
        <v>5</v>
      </c>
      <c r="H25" s="42">
        <f t="shared" si="0"/>
        <v>31.6</v>
      </c>
      <c r="I25" s="12">
        <v>29.49</v>
      </c>
      <c r="J25" s="12">
        <v>26.58</v>
      </c>
      <c r="K25" s="12">
        <v>21.61</v>
      </c>
      <c r="L25" s="41">
        <f t="shared" si="1"/>
        <v>77.68</v>
      </c>
      <c r="M25" s="32">
        <f>L25*(L$139/L$138)</f>
        <v>77.8869014727852</v>
      </c>
      <c r="N25" s="12">
        <f t="shared" si="2"/>
        <v>46.7321408836711</v>
      </c>
      <c r="O25" s="32">
        <f t="shared" si="3"/>
        <v>78.3321408836711</v>
      </c>
      <c r="P25" s="12">
        <f t="shared" si="4"/>
        <v>22</v>
      </c>
      <c r="Q25" s="12" t="s">
        <v>207</v>
      </c>
      <c r="R25" s="62">
        <v>3</v>
      </c>
      <c r="S25" s="62">
        <v>37</v>
      </c>
      <c r="T25" s="62">
        <v>18</v>
      </c>
    </row>
    <row r="26" ht="21" customHeight="1" spans="1:20">
      <c r="A26" s="12">
        <v>47</v>
      </c>
      <c r="B26" s="13" t="s">
        <v>144</v>
      </c>
      <c r="C26" s="12" t="s">
        <v>20</v>
      </c>
      <c r="D26" s="12" t="s">
        <v>208</v>
      </c>
      <c r="E26" s="12" t="s">
        <v>209</v>
      </c>
      <c r="F26" s="12">
        <v>75</v>
      </c>
      <c r="G26" s="12">
        <v>13</v>
      </c>
      <c r="H26" s="42">
        <f t="shared" si="0"/>
        <v>30</v>
      </c>
      <c r="I26" s="12">
        <v>26.8</v>
      </c>
      <c r="J26" s="12">
        <v>21.6</v>
      </c>
      <c r="K26" s="12">
        <v>28.7</v>
      </c>
      <c r="L26" s="41">
        <f t="shared" si="1"/>
        <v>77.1</v>
      </c>
      <c r="M26" s="32">
        <f>L26*(L$139/L$137)</f>
        <v>80.3050350848154</v>
      </c>
      <c r="N26" s="12">
        <f t="shared" si="2"/>
        <v>48.1830210508893</v>
      </c>
      <c r="O26" s="32">
        <f t="shared" si="3"/>
        <v>78.1830210508893</v>
      </c>
      <c r="P26" s="12">
        <f t="shared" si="4"/>
        <v>23</v>
      </c>
      <c r="Q26" s="12" t="s">
        <v>210</v>
      </c>
      <c r="R26" s="62">
        <v>2</v>
      </c>
      <c r="S26" s="62">
        <v>13</v>
      </c>
      <c r="T26" s="62">
        <v>14</v>
      </c>
    </row>
    <row r="27" ht="21" customHeight="1" spans="1:20">
      <c r="A27" s="12">
        <v>55</v>
      </c>
      <c r="B27" s="13" t="s">
        <v>144</v>
      </c>
      <c r="C27" s="12" t="s">
        <v>20</v>
      </c>
      <c r="D27" s="12" t="s">
        <v>211</v>
      </c>
      <c r="E27" s="12" t="s">
        <v>212</v>
      </c>
      <c r="F27" s="12">
        <v>72</v>
      </c>
      <c r="G27" s="12">
        <v>33</v>
      </c>
      <c r="H27" s="42">
        <f t="shared" si="0"/>
        <v>28.8</v>
      </c>
      <c r="I27" s="12">
        <v>27.3</v>
      </c>
      <c r="J27" s="12">
        <v>22.4</v>
      </c>
      <c r="K27" s="12">
        <v>29.1</v>
      </c>
      <c r="L27" s="41">
        <f t="shared" si="1"/>
        <v>78.8</v>
      </c>
      <c r="M27" s="32">
        <f>L27*(L$139/L$137)</f>
        <v>82.0757038220941</v>
      </c>
      <c r="N27" s="12">
        <f t="shared" si="2"/>
        <v>49.2454222932565</v>
      </c>
      <c r="O27" s="32">
        <f t="shared" si="3"/>
        <v>78.0454222932565</v>
      </c>
      <c r="P27" s="12">
        <f t="shared" si="4"/>
        <v>24</v>
      </c>
      <c r="Q27" s="12" t="s">
        <v>213</v>
      </c>
      <c r="R27" s="62">
        <v>2</v>
      </c>
      <c r="S27" s="62">
        <v>43</v>
      </c>
      <c r="T27" s="62">
        <v>37</v>
      </c>
    </row>
    <row r="28" ht="21" customHeight="1" spans="1:20">
      <c r="A28" s="12">
        <v>62</v>
      </c>
      <c r="B28" s="13" t="s">
        <v>144</v>
      </c>
      <c r="C28" s="12" t="s">
        <v>20</v>
      </c>
      <c r="D28" s="12" t="s">
        <v>214</v>
      </c>
      <c r="E28" s="12" t="s">
        <v>215</v>
      </c>
      <c r="F28" s="12">
        <v>68.5</v>
      </c>
      <c r="G28" s="12">
        <v>61</v>
      </c>
      <c r="H28" s="42">
        <f t="shared" si="0"/>
        <v>27.4</v>
      </c>
      <c r="I28" s="12">
        <v>28.3</v>
      </c>
      <c r="J28" s="12">
        <v>23.2</v>
      </c>
      <c r="K28" s="12">
        <v>29.5</v>
      </c>
      <c r="L28" s="41">
        <f t="shared" si="1"/>
        <v>81</v>
      </c>
      <c r="M28" s="32">
        <f>L28*(L$139/L$137)</f>
        <v>84.3671574821018</v>
      </c>
      <c r="N28" s="12">
        <f t="shared" si="2"/>
        <v>50.6202944892611</v>
      </c>
      <c r="O28" s="32">
        <f t="shared" si="3"/>
        <v>78.0202944892611</v>
      </c>
      <c r="P28" s="12">
        <f t="shared" si="4"/>
        <v>25</v>
      </c>
      <c r="Q28" s="12" t="s">
        <v>216</v>
      </c>
      <c r="R28" s="62">
        <v>2</v>
      </c>
      <c r="S28" s="62">
        <v>37</v>
      </c>
      <c r="T28" s="62">
        <v>30</v>
      </c>
    </row>
    <row r="29" ht="21" customHeight="1" spans="1:20">
      <c r="A29" s="12">
        <v>100</v>
      </c>
      <c r="B29" s="13" t="s">
        <v>144</v>
      </c>
      <c r="C29" s="12" t="s">
        <v>20</v>
      </c>
      <c r="D29" s="12" t="s">
        <v>217</v>
      </c>
      <c r="E29" s="12" t="s">
        <v>218</v>
      </c>
      <c r="F29" s="12">
        <v>72</v>
      </c>
      <c r="G29" s="12">
        <v>33</v>
      </c>
      <c r="H29" s="42">
        <f t="shared" si="0"/>
        <v>28.8</v>
      </c>
      <c r="I29" s="12">
        <v>28.12</v>
      </c>
      <c r="J29" s="12">
        <v>25.37</v>
      </c>
      <c r="K29" s="12">
        <v>28.22</v>
      </c>
      <c r="L29" s="41">
        <f t="shared" si="1"/>
        <v>81.71</v>
      </c>
      <c r="M29" s="32">
        <f>L29*(L$139/L$138)</f>
        <v>81.9276354189145</v>
      </c>
      <c r="N29" s="12">
        <f t="shared" si="2"/>
        <v>49.1565812513487</v>
      </c>
      <c r="O29" s="32">
        <f t="shared" si="3"/>
        <v>77.9565812513487</v>
      </c>
      <c r="P29" s="12">
        <f t="shared" si="4"/>
        <v>26</v>
      </c>
      <c r="Q29" s="12" t="s">
        <v>219</v>
      </c>
      <c r="R29" s="62">
        <v>3</v>
      </c>
      <c r="S29" s="62">
        <v>26</v>
      </c>
      <c r="T29" s="62">
        <v>44</v>
      </c>
    </row>
    <row r="30" ht="21" customHeight="1" spans="1:20">
      <c r="A30" s="12">
        <v>11</v>
      </c>
      <c r="B30" s="13" t="s">
        <v>144</v>
      </c>
      <c r="C30" s="12" t="s">
        <v>20</v>
      </c>
      <c r="D30" s="12" t="s">
        <v>220</v>
      </c>
      <c r="E30" s="12" t="s">
        <v>221</v>
      </c>
      <c r="F30" s="12">
        <v>72.5</v>
      </c>
      <c r="G30" s="12">
        <v>31</v>
      </c>
      <c r="H30" s="42">
        <f t="shared" si="0"/>
        <v>29</v>
      </c>
      <c r="I30" s="62">
        <v>29.16</v>
      </c>
      <c r="J30" s="12">
        <v>26.66</v>
      </c>
      <c r="K30" s="12">
        <v>28.94</v>
      </c>
      <c r="L30" s="41">
        <f t="shared" si="1"/>
        <v>84.76</v>
      </c>
      <c r="M30" s="32">
        <f>L30*(L$139/L$136)</f>
        <v>81.3485065024657</v>
      </c>
      <c r="N30" s="12">
        <f t="shared" si="2"/>
        <v>48.8091039014794</v>
      </c>
      <c r="O30" s="32">
        <f t="shared" si="3"/>
        <v>77.8091039014794</v>
      </c>
      <c r="P30" s="12">
        <f t="shared" si="4"/>
        <v>27</v>
      </c>
      <c r="Q30" s="12" t="s">
        <v>222</v>
      </c>
      <c r="R30" s="62">
        <v>1</v>
      </c>
      <c r="S30" s="62">
        <v>24</v>
      </c>
      <c r="T30" s="62">
        <v>9</v>
      </c>
    </row>
    <row r="31" ht="21" customHeight="1" spans="1:20">
      <c r="A31" s="12">
        <v>114</v>
      </c>
      <c r="B31" s="13" t="s">
        <v>144</v>
      </c>
      <c r="C31" s="12" t="s">
        <v>20</v>
      </c>
      <c r="D31" s="12" t="s">
        <v>223</v>
      </c>
      <c r="E31" s="12" t="s">
        <v>224</v>
      </c>
      <c r="F31" s="12">
        <v>66.5</v>
      </c>
      <c r="G31" s="12">
        <v>71</v>
      </c>
      <c r="H31" s="42">
        <f t="shared" si="0"/>
        <v>26.6</v>
      </c>
      <c r="I31" s="12">
        <v>28.68</v>
      </c>
      <c r="J31" s="12">
        <v>26.3</v>
      </c>
      <c r="K31" s="12">
        <v>29.99</v>
      </c>
      <c r="L31" s="41">
        <f t="shared" si="1"/>
        <v>84.97</v>
      </c>
      <c r="M31" s="32">
        <f>L31*(L$139/L$138)</f>
        <v>85.1963184621853</v>
      </c>
      <c r="N31" s="12">
        <f t="shared" si="2"/>
        <v>51.1177910773112</v>
      </c>
      <c r="O31" s="32">
        <f t="shared" si="3"/>
        <v>77.7177910773112</v>
      </c>
      <c r="P31" s="12">
        <f t="shared" si="4"/>
        <v>28</v>
      </c>
      <c r="Q31" s="12" t="s">
        <v>225</v>
      </c>
      <c r="R31" s="62">
        <v>3</v>
      </c>
      <c r="S31" s="62">
        <v>41</v>
      </c>
      <c r="T31" s="62">
        <v>34</v>
      </c>
    </row>
    <row r="32" ht="21" customHeight="1" spans="1:20">
      <c r="A32" s="12">
        <v>7</v>
      </c>
      <c r="B32" s="13" t="s">
        <v>144</v>
      </c>
      <c r="C32" s="12" t="s">
        <v>20</v>
      </c>
      <c r="D32" s="12" t="s">
        <v>226</v>
      </c>
      <c r="E32" s="12" t="s">
        <v>227</v>
      </c>
      <c r="F32" s="12">
        <v>73.5</v>
      </c>
      <c r="G32" s="12">
        <v>22</v>
      </c>
      <c r="H32" s="42">
        <f t="shared" si="0"/>
        <v>29.4</v>
      </c>
      <c r="I32" s="62">
        <v>28.52</v>
      </c>
      <c r="J32" s="12">
        <v>23.74</v>
      </c>
      <c r="K32" s="12">
        <v>31.38</v>
      </c>
      <c r="L32" s="41">
        <f t="shared" si="1"/>
        <v>83.64</v>
      </c>
      <c r="M32" s="32">
        <f>L32*(L$139/L$136)</f>
        <v>80.2735852273033</v>
      </c>
      <c r="N32" s="12">
        <f t="shared" si="2"/>
        <v>48.164151136382</v>
      </c>
      <c r="O32" s="32">
        <f t="shared" si="3"/>
        <v>77.564151136382</v>
      </c>
      <c r="P32" s="12">
        <f t="shared" si="4"/>
        <v>29</v>
      </c>
      <c r="Q32" s="12" t="s">
        <v>228</v>
      </c>
      <c r="R32" s="62">
        <v>1</v>
      </c>
      <c r="S32" s="62">
        <v>13</v>
      </c>
      <c r="T32" s="62">
        <v>44</v>
      </c>
    </row>
    <row r="33" ht="21" customHeight="1" spans="1:20">
      <c r="A33" s="12">
        <v>14</v>
      </c>
      <c r="B33" s="13" t="s">
        <v>144</v>
      </c>
      <c r="C33" s="12" t="s">
        <v>20</v>
      </c>
      <c r="D33" s="12" t="s">
        <v>229</v>
      </c>
      <c r="E33" s="12" t="s">
        <v>230</v>
      </c>
      <c r="F33" s="12">
        <v>70.5</v>
      </c>
      <c r="G33" s="12">
        <v>43</v>
      </c>
      <c r="H33" s="42">
        <f t="shared" si="0"/>
        <v>28.2</v>
      </c>
      <c r="I33" s="62">
        <v>29.22</v>
      </c>
      <c r="J33" s="12">
        <v>25.48</v>
      </c>
      <c r="K33" s="12">
        <v>30.96</v>
      </c>
      <c r="L33" s="41">
        <f t="shared" si="1"/>
        <v>85.66</v>
      </c>
      <c r="M33" s="32">
        <f>L33*(L$139/L$136)</f>
        <v>82.2122825271497</v>
      </c>
      <c r="N33" s="12">
        <f t="shared" si="2"/>
        <v>49.3273695162898</v>
      </c>
      <c r="O33" s="32">
        <f t="shared" si="3"/>
        <v>77.5273695162898</v>
      </c>
      <c r="P33" s="12">
        <f t="shared" si="4"/>
        <v>30</v>
      </c>
      <c r="Q33" s="12" t="s">
        <v>231</v>
      </c>
      <c r="R33" s="62">
        <v>1</v>
      </c>
      <c r="S33" s="62">
        <v>21</v>
      </c>
      <c r="T33" s="62">
        <v>5</v>
      </c>
    </row>
    <row r="34" ht="21" customHeight="1" spans="1:20">
      <c r="A34" s="12">
        <v>69</v>
      </c>
      <c r="B34" s="13" t="s">
        <v>144</v>
      </c>
      <c r="C34" s="12" t="s">
        <v>20</v>
      </c>
      <c r="D34" s="12" t="s">
        <v>232</v>
      </c>
      <c r="E34" s="12" t="s">
        <v>233</v>
      </c>
      <c r="F34" s="12">
        <v>65.5</v>
      </c>
      <c r="G34" s="12">
        <v>81</v>
      </c>
      <c r="H34" s="42">
        <f t="shared" si="0"/>
        <v>26.2</v>
      </c>
      <c r="I34" s="12">
        <v>28.7</v>
      </c>
      <c r="J34" s="12">
        <v>23.8</v>
      </c>
      <c r="K34" s="12">
        <v>29</v>
      </c>
      <c r="L34" s="41">
        <f t="shared" si="1"/>
        <v>81.5</v>
      </c>
      <c r="M34" s="32">
        <f>L34*(L$139/L$137)</f>
        <v>84.8879424048308</v>
      </c>
      <c r="N34" s="12">
        <f t="shared" si="2"/>
        <v>50.9327654428985</v>
      </c>
      <c r="O34" s="32">
        <f t="shared" si="3"/>
        <v>77.1327654428985</v>
      </c>
      <c r="P34" s="12">
        <f t="shared" si="4"/>
        <v>31</v>
      </c>
      <c r="Q34" s="12" t="s">
        <v>234</v>
      </c>
      <c r="R34" s="62">
        <v>2</v>
      </c>
      <c r="S34" s="62">
        <v>2</v>
      </c>
      <c r="T34" s="62">
        <v>16</v>
      </c>
    </row>
    <row r="35" ht="21" customHeight="1" spans="1:20">
      <c r="A35" s="12">
        <v>4</v>
      </c>
      <c r="B35" s="13" t="s">
        <v>144</v>
      </c>
      <c r="C35" s="12" t="s">
        <v>20</v>
      </c>
      <c r="D35" s="12" t="s">
        <v>235</v>
      </c>
      <c r="E35" s="12" t="s">
        <v>236</v>
      </c>
      <c r="F35" s="12">
        <v>74.5</v>
      </c>
      <c r="G35" s="12">
        <v>14</v>
      </c>
      <c r="H35" s="42">
        <f t="shared" si="0"/>
        <v>29.8</v>
      </c>
      <c r="I35" s="62">
        <v>29.4</v>
      </c>
      <c r="J35" s="12">
        <v>23.98</v>
      </c>
      <c r="K35" s="12">
        <v>28.76</v>
      </c>
      <c r="L35" s="41">
        <f t="shared" si="1"/>
        <v>82.14</v>
      </c>
      <c r="M35" s="32">
        <f>L35*(L$139/L$136)</f>
        <v>78.8339585194966</v>
      </c>
      <c r="N35" s="12">
        <f t="shared" si="2"/>
        <v>47.3003751116979</v>
      </c>
      <c r="O35" s="32">
        <f t="shared" si="3"/>
        <v>77.1003751116979</v>
      </c>
      <c r="P35" s="12">
        <f t="shared" si="4"/>
        <v>32</v>
      </c>
      <c r="Q35" s="12" t="s">
        <v>237</v>
      </c>
      <c r="R35" s="62">
        <v>1</v>
      </c>
      <c r="S35" s="62">
        <v>6</v>
      </c>
      <c r="T35" s="62">
        <v>6</v>
      </c>
    </row>
    <row r="36" ht="21" customHeight="1" spans="1:20">
      <c r="A36" s="12">
        <v>106</v>
      </c>
      <c r="B36" s="13" t="s">
        <v>144</v>
      </c>
      <c r="C36" s="12" t="s">
        <v>20</v>
      </c>
      <c r="D36" s="12" t="s">
        <v>238</v>
      </c>
      <c r="E36" s="12" t="s">
        <v>239</v>
      </c>
      <c r="F36" s="12">
        <v>70</v>
      </c>
      <c r="G36" s="12">
        <v>46</v>
      </c>
      <c r="H36" s="42">
        <f t="shared" si="0"/>
        <v>28</v>
      </c>
      <c r="I36" s="12">
        <v>30.14</v>
      </c>
      <c r="J36" s="12">
        <v>26.8</v>
      </c>
      <c r="K36" s="12">
        <v>24.56</v>
      </c>
      <c r="L36" s="41">
        <f t="shared" si="1"/>
        <v>81.5</v>
      </c>
      <c r="M36" s="32">
        <f>L36*(L$139/L$138)</f>
        <v>81.7170760817712</v>
      </c>
      <c r="N36" s="12">
        <f t="shared" si="2"/>
        <v>49.0302456490627</v>
      </c>
      <c r="O36" s="32">
        <f t="shared" si="3"/>
        <v>77.0302456490627</v>
      </c>
      <c r="P36" s="12">
        <f t="shared" si="4"/>
        <v>33</v>
      </c>
      <c r="Q36" s="12" t="s">
        <v>240</v>
      </c>
      <c r="R36" s="62">
        <v>3</v>
      </c>
      <c r="S36" s="62">
        <v>9</v>
      </c>
      <c r="T36" s="62">
        <v>13</v>
      </c>
    </row>
    <row r="37" ht="21" customHeight="1" spans="1:20">
      <c r="A37" s="12">
        <v>23</v>
      </c>
      <c r="B37" s="13" t="s">
        <v>144</v>
      </c>
      <c r="C37" s="12" t="s">
        <v>20</v>
      </c>
      <c r="D37" s="12" t="s">
        <v>241</v>
      </c>
      <c r="E37" s="12" t="s">
        <v>242</v>
      </c>
      <c r="F37" s="12">
        <v>68.5</v>
      </c>
      <c r="G37" s="12">
        <v>61</v>
      </c>
      <c r="H37" s="42">
        <f t="shared" si="0"/>
        <v>27.4</v>
      </c>
      <c r="I37" s="62">
        <v>28.56</v>
      </c>
      <c r="J37" s="12">
        <v>26.84</v>
      </c>
      <c r="K37" s="12">
        <v>30.78</v>
      </c>
      <c r="L37" s="41">
        <f t="shared" si="1"/>
        <v>86.18</v>
      </c>
      <c r="M37" s="32">
        <f>L37*(L$139/L$136)</f>
        <v>82.7113531191894</v>
      </c>
      <c r="N37" s="12">
        <f t="shared" si="2"/>
        <v>49.6268118715136</v>
      </c>
      <c r="O37" s="32">
        <f t="shared" si="3"/>
        <v>77.0268118715136</v>
      </c>
      <c r="P37" s="12">
        <f t="shared" si="4"/>
        <v>34</v>
      </c>
      <c r="Q37" s="12" t="s">
        <v>243</v>
      </c>
      <c r="R37" s="62">
        <v>1</v>
      </c>
      <c r="S37" s="62">
        <v>9</v>
      </c>
      <c r="T37" s="62">
        <v>20</v>
      </c>
    </row>
    <row r="38" ht="21" customHeight="1" spans="1:20">
      <c r="A38" s="12">
        <v>5</v>
      </c>
      <c r="B38" s="13" t="s">
        <v>144</v>
      </c>
      <c r="C38" s="12" t="s">
        <v>20</v>
      </c>
      <c r="D38" s="12" t="s">
        <v>244</v>
      </c>
      <c r="E38" s="12" t="s">
        <v>245</v>
      </c>
      <c r="F38" s="12">
        <v>74</v>
      </c>
      <c r="G38" s="12">
        <v>17</v>
      </c>
      <c r="H38" s="42">
        <f t="shared" si="0"/>
        <v>29.6</v>
      </c>
      <c r="I38" s="62">
        <v>31.06</v>
      </c>
      <c r="J38" s="12">
        <v>22.58</v>
      </c>
      <c r="K38" s="12">
        <v>28.64</v>
      </c>
      <c r="L38" s="41">
        <f t="shared" si="1"/>
        <v>82.28</v>
      </c>
      <c r="M38" s="32">
        <f>L38*(L$139/L$136)</f>
        <v>78.9683236788919</v>
      </c>
      <c r="N38" s="12">
        <f t="shared" si="2"/>
        <v>47.3809942073351</v>
      </c>
      <c r="O38" s="32">
        <f t="shared" si="3"/>
        <v>76.9809942073351</v>
      </c>
      <c r="P38" s="12">
        <f t="shared" si="4"/>
        <v>35</v>
      </c>
      <c r="Q38" s="12" t="s">
        <v>246</v>
      </c>
      <c r="R38" s="62">
        <v>1</v>
      </c>
      <c r="S38" s="62">
        <v>43</v>
      </c>
      <c r="T38" s="62">
        <v>33</v>
      </c>
    </row>
    <row r="39" ht="21" customHeight="1" spans="1:20">
      <c r="A39" s="12">
        <v>50</v>
      </c>
      <c r="B39" s="13" t="s">
        <v>144</v>
      </c>
      <c r="C39" s="12" t="s">
        <v>20</v>
      </c>
      <c r="D39" s="12" t="s">
        <v>247</v>
      </c>
      <c r="E39" s="12" t="s">
        <v>248</v>
      </c>
      <c r="F39" s="12">
        <v>73.5</v>
      </c>
      <c r="G39" s="12">
        <v>22</v>
      </c>
      <c r="H39" s="42">
        <f t="shared" si="0"/>
        <v>29.4</v>
      </c>
      <c r="I39" s="12">
        <v>27</v>
      </c>
      <c r="J39" s="12">
        <v>25.2</v>
      </c>
      <c r="K39" s="12">
        <v>23.9</v>
      </c>
      <c r="L39" s="41">
        <f t="shared" si="1"/>
        <v>76.1</v>
      </c>
      <c r="M39" s="32">
        <f>L39*(L$139/L$137)</f>
        <v>79.2634652393574</v>
      </c>
      <c r="N39" s="12">
        <f t="shared" si="2"/>
        <v>47.5580791436144</v>
      </c>
      <c r="O39" s="32">
        <f t="shared" si="3"/>
        <v>76.9580791436144</v>
      </c>
      <c r="P39" s="12">
        <f t="shared" si="4"/>
        <v>36</v>
      </c>
      <c r="Q39" s="12" t="s">
        <v>249</v>
      </c>
      <c r="R39" s="62">
        <v>2</v>
      </c>
      <c r="S39" s="62">
        <v>36</v>
      </c>
      <c r="T39" s="62">
        <v>19</v>
      </c>
    </row>
    <row r="40" ht="21" customHeight="1" spans="1:20">
      <c r="A40" s="12">
        <v>18</v>
      </c>
      <c r="B40" s="13" t="s">
        <v>144</v>
      </c>
      <c r="C40" s="12" t="s">
        <v>20</v>
      </c>
      <c r="D40" s="12" t="s">
        <v>145</v>
      </c>
      <c r="E40" s="12" t="s">
        <v>250</v>
      </c>
      <c r="F40" s="12">
        <v>69.5</v>
      </c>
      <c r="G40" s="12">
        <v>50</v>
      </c>
      <c r="H40" s="42">
        <f t="shared" si="0"/>
        <v>27.8</v>
      </c>
      <c r="I40" s="62">
        <v>30.94</v>
      </c>
      <c r="J40" s="12">
        <v>23.3</v>
      </c>
      <c r="K40" s="12">
        <v>31.08</v>
      </c>
      <c r="L40" s="41">
        <f t="shared" si="1"/>
        <v>85.32</v>
      </c>
      <c r="M40" s="32">
        <f>L40*(L$139/L$136)</f>
        <v>81.8859671400468</v>
      </c>
      <c r="N40" s="12">
        <f t="shared" si="2"/>
        <v>49.1315802840281</v>
      </c>
      <c r="O40" s="32">
        <f t="shared" si="3"/>
        <v>76.9315802840281</v>
      </c>
      <c r="P40" s="12">
        <f t="shared" si="4"/>
        <v>37</v>
      </c>
      <c r="Q40" s="12" t="s">
        <v>251</v>
      </c>
      <c r="R40" s="62">
        <v>1</v>
      </c>
      <c r="S40" s="62">
        <v>33</v>
      </c>
      <c r="T40" s="62">
        <v>42</v>
      </c>
    </row>
    <row r="41" ht="21" customHeight="1" spans="1:20">
      <c r="A41" s="12">
        <v>113</v>
      </c>
      <c r="B41" s="13" t="s">
        <v>144</v>
      </c>
      <c r="C41" s="12" t="s">
        <v>20</v>
      </c>
      <c r="D41" s="12" t="s">
        <v>252</v>
      </c>
      <c r="E41" s="12" t="s">
        <v>253</v>
      </c>
      <c r="F41" s="12">
        <v>66.5</v>
      </c>
      <c r="G41" s="12">
        <v>71</v>
      </c>
      <c r="H41" s="42">
        <f t="shared" si="0"/>
        <v>26.6</v>
      </c>
      <c r="I41" s="12">
        <v>31.14</v>
      </c>
      <c r="J41" s="12">
        <v>24.5</v>
      </c>
      <c r="K41" s="12">
        <v>27.97</v>
      </c>
      <c r="L41" s="41">
        <f t="shared" si="1"/>
        <v>83.61</v>
      </c>
      <c r="M41" s="32">
        <f>L41*(L$139/L$138)</f>
        <v>83.8326960883054</v>
      </c>
      <c r="N41" s="12">
        <f t="shared" si="2"/>
        <v>50.2996176529833</v>
      </c>
      <c r="O41" s="32">
        <f t="shared" si="3"/>
        <v>76.8996176529833</v>
      </c>
      <c r="P41" s="12">
        <f t="shared" si="4"/>
        <v>38</v>
      </c>
      <c r="Q41" s="12" t="s">
        <v>254</v>
      </c>
      <c r="R41" s="62">
        <v>3</v>
      </c>
      <c r="S41" s="62">
        <v>1</v>
      </c>
      <c r="T41" s="62">
        <v>41</v>
      </c>
    </row>
    <row r="42" ht="21" customHeight="1" spans="1:20">
      <c r="A42" s="12">
        <v>98</v>
      </c>
      <c r="B42" s="13" t="s">
        <v>144</v>
      </c>
      <c r="C42" s="12" t="s">
        <v>20</v>
      </c>
      <c r="D42" s="12" t="s">
        <v>232</v>
      </c>
      <c r="E42" s="12" t="s">
        <v>255</v>
      </c>
      <c r="F42" s="12">
        <v>74</v>
      </c>
      <c r="G42" s="12">
        <v>17</v>
      </c>
      <c r="H42" s="42">
        <f t="shared" si="0"/>
        <v>29.6</v>
      </c>
      <c r="I42" s="12">
        <v>30.2</v>
      </c>
      <c r="J42" s="12">
        <v>22.96</v>
      </c>
      <c r="K42" s="12">
        <v>25.38</v>
      </c>
      <c r="L42" s="41">
        <f t="shared" si="1"/>
        <v>78.54</v>
      </c>
      <c r="M42" s="32">
        <f>L42*(L$139/L$138)</f>
        <v>78.7491920915621</v>
      </c>
      <c r="N42" s="12">
        <f t="shared" si="2"/>
        <v>47.2495152549373</v>
      </c>
      <c r="O42" s="32">
        <f t="shared" si="3"/>
        <v>76.8495152549373</v>
      </c>
      <c r="P42" s="12">
        <f t="shared" si="4"/>
        <v>39</v>
      </c>
      <c r="Q42" s="12" t="s">
        <v>256</v>
      </c>
      <c r="R42" s="62">
        <v>3</v>
      </c>
      <c r="S42" s="62">
        <v>15</v>
      </c>
      <c r="T42" s="62">
        <v>10</v>
      </c>
    </row>
    <row r="43" ht="21" customHeight="1" spans="1:20">
      <c r="A43" s="12">
        <v>13</v>
      </c>
      <c r="B43" s="13" t="s">
        <v>144</v>
      </c>
      <c r="C43" s="12" t="s">
        <v>20</v>
      </c>
      <c r="D43" s="12" t="s">
        <v>257</v>
      </c>
      <c r="E43" s="12" t="s">
        <v>258</v>
      </c>
      <c r="F43" s="12">
        <v>71</v>
      </c>
      <c r="G43" s="12">
        <v>38</v>
      </c>
      <c r="H43" s="42">
        <f t="shared" si="0"/>
        <v>28.4</v>
      </c>
      <c r="I43" s="62">
        <v>30.52</v>
      </c>
      <c r="J43" s="12">
        <v>24.44</v>
      </c>
      <c r="K43" s="12">
        <v>28.82</v>
      </c>
      <c r="L43" s="41">
        <f t="shared" si="1"/>
        <v>83.78</v>
      </c>
      <c r="M43" s="32">
        <f>L43*(L$139/L$136)</f>
        <v>80.4079503866986</v>
      </c>
      <c r="N43" s="12">
        <f t="shared" si="2"/>
        <v>48.2447702320191</v>
      </c>
      <c r="O43" s="32">
        <f t="shared" si="3"/>
        <v>76.6447702320192</v>
      </c>
      <c r="P43" s="12">
        <f t="shared" si="4"/>
        <v>40</v>
      </c>
      <c r="Q43" s="12" t="s">
        <v>259</v>
      </c>
      <c r="R43" s="62">
        <v>1</v>
      </c>
      <c r="S43" s="62">
        <v>26</v>
      </c>
      <c r="T43" s="62">
        <v>26</v>
      </c>
    </row>
    <row r="44" ht="21" customHeight="1" spans="1:20">
      <c r="A44" s="12">
        <v>66</v>
      </c>
      <c r="B44" s="13" t="s">
        <v>144</v>
      </c>
      <c r="C44" s="12" t="s">
        <v>20</v>
      </c>
      <c r="D44" s="12" t="s">
        <v>260</v>
      </c>
      <c r="E44" s="12" t="s">
        <v>261</v>
      </c>
      <c r="F44" s="12">
        <v>66</v>
      </c>
      <c r="G44" s="12">
        <v>75</v>
      </c>
      <c r="H44" s="42">
        <f t="shared" si="0"/>
        <v>26.4</v>
      </c>
      <c r="I44" s="12">
        <v>26.5</v>
      </c>
      <c r="J44" s="12">
        <v>24.8</v>
      </c>
      <c r="K44" s="12">
        <v>28.8</v>
      </c>
      <c r="L44" s="41">
        <f t="shared" si="1"/>
        <v>80.1</v>
      </c>
      <c r="M44" s="32">
        <f>L44*(L$139/L$137)</f>
        <v>83.4297446211895</v>
      </c>
      <c r="N44" s="12">
        <f t="shared" si="2"/>
        <v>50.0578467727137</v>
      </c>
      <c r="O44" s="32">
        <f t="shared" si="3"/>
        <v>76.4578467727137</v>
      </c>
      <c r="P44" s="12">
        <f t="shared" si="4"/>
        <v>41</v>
      </c>
      <c r="Q44" s="12" t="s">
        <v>262</v>
      </c>
      <c r="R44" s="62">
        <v>2</v>
      </c>
      <c r="S44" s="62">
        <v>16</v>
      </c>
      <c r="T44" s="62">
        <v>8</v>
      </c>
    </row>
    <row r="45" ht="21" customHeight="1" spans="1:20">
      <c r="A45" s="12">
        <v>60</v>
      </c>
      <c r="B45" s="13" t="s">
        <v>144</v>
      </c>
      <c r="C45" s="12" t="s">
        <v>20</v>
      </c>
      <c r="D45" s="12" t="s">
        <v>263</v>
      </c>
      <c r="E45" s="12" t="s">
        <v>264</v>
      </c>
      <c r="F45" s="12">
        <v>69</v>
      </c>
      <c r="G45" s="12">
        <v>53</v>
      </c>
      <c r="H45" s="42">
        <f t="shared" si="0"/>
        <v>27.6</v>
      </c>
      <c r="I45" s="12">
        <v>26.7</v>
      </c>
      <c r="J45" s="12">
        <v>22.2</v>
      </c>
      <c r="K45" s="12">
        <v>29.2</v>
      </c>
      <c r="L45" s="41">
        <f t="shared" si="1"/>
        <v>78.1</v>
      </c>
      <c r="M45" s="32">
        <f>L45*(L$139/L$137)</f>
        <v>81.3466049302735</v>
      </c>
      <c r="N45" s="12">
        <f t="shared" si="2"/>
        <v>48.8079629581641</v>
      </c>
      <c r="O45" s="32">
        <f t="shared" si="3"/>
        <v>76.4079629581641</v>
      </c>
      <c r="P45" s="12">
        <f t="shared" si="4"/>
        <v>42</v>
      </c>
      <c r="Q45" s="12" t="s">
        <v>265</v>
      </c>
      <c r="R45" s="62">
        <v>2</v>
      </c>
      <c r="S45" s="62">
        <v>38</v>
      </c>
      <c r="T45" s="62">
        <v>36</v>
      </c>
    </row>
    <row r="46" ht="21" customHeight="1" spans="1:20">
      <c r="A46" s="12">
        <v>27</v>
      </c>
      <c r="B46" s="13" t="s">
        <v>144</v>
      </c>
      <c r="C46" s="12" t="s">
        <v>20</v>
      </c>
      <c r="D46" s="12" t="s">
        <v>266</v>
      </c>
      <c r="E46" s="12" t="s">
        <v>267</v>
      </c>
      <c r="F46" s="12">
        <v>66</v>
      </c>
      <c r="G46" s="12">
        <v>75</v>
      </c>
      <c r="H46" s="42">
        <f t="shared" si="0"/>
        <v>26.4</v>
      </c>
      <c r="I46" s="62">
        <v>31.5</v>
      </c>
      <c r="J46" s="12">
        <v>26.04</v>
      </c>
      <c r="K46" s="12">
        <v>28.94</v>
      </c>
      <c r="L46" s="41">
        <f t="shared" si="1"/>
        <v>86.48</v>
      </c>
      <c r="M46" s="32">
        <f>L46*(L$139/L$136)</f>
        <v>82.9992784607507</v>
      </c>
      <c r="N46" s="12">
        <f t="shared" si="2"/>
        <v>49.7995670764504</v>
      </c>
      <c r="O46" s="32">
        <f t="shared" si="3"/>
        <v>76.1995670764504</v>
      </c>
      <c r="P46" s="12">
        <f t="shared" si="4"/>
        <v>43</v>
      </c>
      <c r="Q46" s="12" t="s">
        <v>268</v>
      </c>
      <c r="R46" s="62">
        <v>1</v>
      </c>
      <c r="S46" s="62">
        <v>19</v>
      </c>
      <c r="T46" s="62">
        <v>19</v>
      </c>
    </row>
    <row r="47" ht="21" customHeight="1" spans="1:20">
      <c r="A47" s="12">
        <v>126</v>
      </c>
      <c r="B47" s="13" t="s">
        <v>144</v>
      </c>
      <c r="C47" s="12" t="s">
        <v>20</v>
      </c>
      <c r="D47" s="12" t="s">
        <v>269</v>
      </c>
      <c r="E47" s="12" t="s">
        <v>270</v>
      </c>
      <c r="F47" s="12">
        <v>60</v>
      </c>
      <c r="G47" s="12">
        <v>121</v>
      </c>
      <c r="H47" s="42">
        <f t="shared" si="0"/>
        <v>24</v>
      </c>
      <c r="I47" s="12">
        <v>30.81</v>
      </c>
      <c r="J47" s="12">
        <v>26.56</v>
      </c>
      <c r="K47" s="12">
        <v>29.34</v>
      </c>
      <c r="L47" s="41">
        <f t="shared" si="1"/>
        <v>86.71</v>
      </c>
      <c r="M47" s="32">
        <f>L47*(L$139/L$138)</f>
        <v>86.9409529699434</v>
      </c>
      <c r="N47" s="12">
        <f t="shared" si="2"/>
        <v>52.164571781966</v>
      </c>
      <c r="O47" s="32">
        <f t="shared" si="3"/>
        <v>76.164571781966</v>
      </c>
      <c r="P47" s="12">
        <f t="shared" si="4"/>
        <v>44</v>
      </c>
      <c r="Q47" s="12" t="s">
        <v>271</v>
      </c>
      <c r="R47" s="62">
        <v>3</v>
      </c>
      <c r="S47" s="62">
        <v>12</v>
      </c>
      <c r="T47" s="62">
        <v>16</v>
      </c>
    </row>
    <row r="48" ht="21" customHeight="1" spans="1:20">
      <c r="A48" s="12">
        <v>54</v>
      </c>
      <c r="B48" s="13" t="s">
        <v>144</v>
      </c>
      <c r="C48" s="12" t="s">
        <v>20</v>
      </c>
      <c r="D48" s="12" t="s">
        <v>272</v>
      </c>
      <c r="E48" s="12" t="s">
        <v>273</v>
      </c>
      <c r="F48" s="12">
        <v>72.5</v>
      </c>
      <c r="G48" s="12">
        <v>31</v>
      </c>
      <c r="H48" s="42">
        <f t="shared" si="0"/>
        <v>29</v>
      </c>
      <c r="I48" s="12">
        <v>26.8</v>
      </c>
      <c r="J48" s="12">
        <v>21</v>
      </c>
      <c r="K48" s="12">
        <v>27.4</v>
      </c>
      <c r="L48" s="41">
        <f t="shared" si="1"/>
        <v>75.2</v>
      </c>
      <c r="M48" s="32">
        <f>L48*(L$139/L$137)</f>
        <v>78.3260523784451</v>
      </c>
      <c r="N48" s="12">
        <f t="shared" si="2"/>
        <v>46.9956314270671</v>
      </c>
      <c r="O48" s="32">
        <f t="shared" si="3"/>
        <v>75.9956314270671</v>
      </c>
      <c r="P48" s="12">
        <f t="shared" si="4"/>
        <v>45</v>
      </c>
      <c r="Q48" s="12" t="s">
        <v>274</v>
      </c>
      <c r="R48" s="62">
        <v>2</v>
      </c>
      <c r="S48" s="62">
        <v>24</v>
      </c>
      <c r="T48" s="62">
        <v>32</v>
      </c>
    </row>
    <row r="49" ht="21" customHeight="1" spans="1:20">
      <c r="A49" s="12">
        <v>12</v>
      </c>
      <c r="B49" s="13" t="s">
        <v>144</v>
      </c>
      <c r="C49" s="12" t="s">
        <v>20</v>
      </c>
      <c r="D49" s="12" t="s">
        <v>275</v>
      </c>
      <c r="E49" s="12" t="s">
        <v>276</v>
      </c>
      <c r="F49" s="12">
        <v>71</v>
      </c>
      <c r="G49" s="12">
        <v>38</v>
      </c>
      <c r="H49" s="42">
        <f t="shared" si="0"/>
        <v>28.4</v>
      </c>
      <c r="I49" s="62">
        <v>29.4</v>
      </c>
      <c r="J49" s="12">
        <v>23.62</v>
      </c>
      <c r="K49" s="12">
        <v>29.44</v>
      </c>
      <c r="L49" s="41">
        <f t="shared" si="1"/>
        <v>82.46</v>
      </c>
      <c r="M49" s="32">
        <f>L49*(L$139/L$136)</f>
        <v>79.1410788838287</v>
      </c>
      <c r="N49" s="12">
        <f t="shared" si="2"/>
        <v>47.4846473302972</v>
      </c>
      <c r="O49" s="32">
        <f t="shared" si="3"/>
        <v>75.8846473302972</v>
      </c>
      <c r="P49" s="12">
        <f t="shared" si="4"/>
        <v>46</v>
      </c>
      <c r="Q49" s="12" t="s">
        <v>277</v>
      </c>
      <c r="R49" s="62">
        <v>1</v>
      </c>
      <c r="S49" s="62">
        <v>17</v>
      </c>
      <c r="T49" s="62">
        <v>24</v>
      </c>
    </row>
    <row r="50" ht="21" customHeight="1" spans="1:20">
      <c r="A50" s="12">
        <v>8</v>
      </c>
      <c r="B50" s="13" t="s">
        <v>144</v>
      </c>
      <c r="C50" s="12" t="s">
        <v>20</v>
      </c>
      <c r="D50" s="12" t="s">
        <v>232</v>
      </c>
      <c r="E50" s="12" t="s">
        <v>278</v>
      </c>
      <c r="F50" s="12">
        <v>73</v>
      </c>
      <c r="G50" s="12">
        <v>28</v>
      </c>
      <c r="H50" s="42">
        <f t="shared" si="0"/>
        <v>29.2</v>
      </c>
      <c r="I50" s="62">
        <v>30.36</v>
      </c>
      <c r="J50" s="12">
        <v>22.78</v>
      </c>
      <c r="K50" s="12">
        <v>27.8</v>
      </c>
      <c r="L50" s="41">
        <f t="shared" si="1"/>
        <v>80.94</v>
      </c>
      <c r="M50" s="32">
        <f>L50*(L$139/L$136)</f>
        <v>77.6822571532512</v>
      </c>
      <c r="N50" s="12">
        <f t="shared" si="2"/>
        <v>46.6093542919507</v>
      </c>
      <c r="O50" s="32">
        <f t="shared" si="3"/>
        <v>75.8093542919507</v>
      </c>
      <c r="P50" s="12">
        <f t="shared" si="4"/>
        <v>47</v>
      </c>
      <c r="Q50" s="12" t="s">
        <v>279</v>
      </c>
      <c r="R50" s="62">
        <v>1</v>
      </c>
      <c r="S50" s="62">
        <v>23</v>
      </c>
      <c r="T50" s="62">
        <v>23</v>
      </c>
    </row>
    <row r="51" s="61" customFormat="1" ht="21" customHeight="1" spans="1:20">
      <c r="A51" s="12">
        <v>19</v>
      </c>
      <c r="B51" s="13" t="s">
        <v>144</v>
      </c>
      <c r="C51" s="12" t="s">
        <v>20</v>
      </c>
      <c r="D51" s="12" t="s">
        <v>280</v>
      </c>
      <c r="E51" s="12" t="s">
        <v>281</v>
      </c>
      <c r="F51" s="12">
        <v>69</v>
      </c>
      <c r="G51" s="12">
        <v>53</v>
      </c>
      <c r="H51" s="42">
        <f t="shared" si="0"/>
        <v>27.6</v>
      </c>
      <c r="I51" s="62">
        <v>30.86</v>
      </c>
      <c r="J51" s="12">
        <v>23.62</v>
      </c>
      <c r="K51" s="12">
        <v>29.2</v>
      </c>
      <c r="L51" s="41">
        <f t="shared" si="1"/>
        <v>83.68</v>
      </c>
      <c r="M51" s="32">
        <f>L51*(L$139/L$136)</f>
        <v>80.3119752728448</v>
      </c>
      <c r="N51" s="12">
        <f t="shared" si="2"/>
        <v>48.1871851637069</v>
      </c>
      <c r="O51" s="32">
        <f t="shared" si="3"/>
        <v>75.7871851637069</v>
      </c>
      <c r="P51" s="12">
        <f t="shared" si="4"/>
        <v>48</v>
      </c>
      <c r="Q51" s="12" t="s">
        <v>282</v>
      </c>
      <c r="R51" s="62">
        <v>1</v>
      </c>
      <c r="S51" s="62">
        <v>8</v>
      </c>
      <c r="T51" s="62">
        <v>1</v>
      </c>
    </row>
    <row r="52" ht="21" customHeight="1" spans="1:20">
      <c r="A52" s="12">
        <v>58</v>
      </c>
      <c r="B52" s="13" t="s">
        <v>144</v>
      </c>
      <c r="C52" s="12" t="s">
        <v>20</v>
      </c>
      <c r="D52" s="12" t="s">
        <v>283</v>
      </c>
      <c r="E52" s="12" t="s">
        <v>284</v>
      </c>
      <c r="F52" s="12">
        <v>71</v>
      </c>
      <c r="G52" s="12">
        <v>38</v>
      </c>
      <c r="H52" s="42">
        <f t="shared" si="0"/>
        <v>28.4</v>
      </c>
      <c r="I52" s="12">
        <v>25.8</v>
      </c>
      <c r="J52" s="12">
        <v>21.8</v>
      </c>
      <c r="K52" s="12">
        <v>28</v>
      </c>
      <c r="L52" s="41">
        <f t="shared" si="1"/>
        <v>75.6</v>
      </c>
      <c r="M52" s="32">
        <f>L52*(L$139/L$137)</f>
        <v>78.7426803166283</v>
      </c>
      <c r="N52" s="12">
        <f t="shared" si="2"/>
        <v>47.245608189977</v>
      </c>
      <c r="O52" s="32">
        <f t="shared" si="3"/>
        <v>75.645608189977</v>
      </c>
      <c r="P52" s="12">
        <f t="shared" si="4"/>
        <v>49</v>
      </c>
      <c r="Q52" s="12" t="s">
        <v>285</v>
      </c>
      <c r="R52" s="62">
        <v>2</v>
      </c>
      <c r="S52" s="62">
        <v>23</v>
      </c>
      <c r="T52" s="62">
        <v>31</v>
      </c>
    </row>
    <row r="53" ht="21" customHeight="1" spans="1:20">
      <c r="A53" s="12">
        <v>84</v>
      </c>
      <c r="B53" s="13" t="s">
        <v>144</v>
      </c>
      <c r="C53" s="12" t="s">
        <v>20</v>
      </c>
      <c r="D53" s="12" t="s">
        <v>286</v>
      </c>
      <c r="E53" s="12" t="s">
        <v>287</v>
      </c>
      <c r="F53" s="12">
        <v>60</v>
      </c>
      <c r="G53" s="12">
        <v>121</v>
      </c>
      <c r="H53" s="42">
        <f t="shared" si="0"/>
        <v>24</v>
      </c>
      <c r="I53" s="12">
        <v>28</v>
      </c>
      <c r="J53" s="12">
        <v>24.2</v>
      </c>
      <c r="K53" s="12">
        <v>30.3</v>
      </c>
      <c r="L53" s="41">
        <f t="shared" si="1"/>
        <v>82.5</v>
      </c>
      <c r="M53" s="32">
        <f>L53*(L$139/L$137)</f>
        <v>85.9295122502889</v>
      </c>
      <c r="N53" s="12">
        <f t="shared" si="2"/>
        <v>51.5577073501733</v>
      </c>
      <c r="O53" s="32">
        <f t="shared" si="3"/>
        <v>75.5577073501733</v>
      </c>
      <c r="P53" s="12">
        <f t="shared" si="4"/>
        <v>50</v>
      </c>
      <c r="Q53" s="12" t="s">
        <v>288</v>
      </c>
      <c r="R53" s="62">
        <v>2</v>
      </c>
      <c r="S53" s="62">
        <v>10</v>
      </c>
      <c r="T53" s="62">
        <v>15</v>
      </c>
    </row>
    <row r="54" ht="21" customHeight="1" spans="1:20">
      <c r="A54" s="12">
        <v>15</v>
      </c>
      <c r="B54" s="13" t="s">
        <v>144</v>
      </c>
      <c r="C54" s="12" t="s">
        <v>20</v>
      </c>
      <c r="D54" s="12" t="s">
        <v>289</v>
      </c>
      <c r="E54" s="12" t="s">
        <v>290</v>
      </c>
      <c r="F54" s="12">
        <v>70.5</v>
      </c>
      <c r="G54" s="12">
        <v>43</v>
      </c>
      <c r="H54" s="42">
        <f t="shared" si="0"/>
        <v>28.2</v>
      </c>
      <c r="I54" s="62">
        <v>29.14</v>
      </c>
      <c r="J54" s="12">
        <v>22.26</v>
      </c>
      <c r="K54" s="12">
        <v>30.7</v>
      </c>
      <c r="L54" s="41">
        <f t="shared" si="1"/>
        <v>82.1</v>
      </c>
      <c r="M54" s="32">
        <f>L54*(L$139/L$136)</f>
        <v>78.7955684739551</v>
      </c>
      <c r="N54" s="12">
        <f t="shared" si="2"/>
        <v>47.277341084373</v>
      </c>
      <c r="O54" s="32">
        <f t="shared" si="3"/>
        <v>75.477341084373</v>
      </c>
      <c r="P54" s="12">
        <f t="shared" si="4"/>
        <v>51</v>
      </c>
      <c r="Q54" s="12" t="s">
        <v>291</v>
      </c>
      <c r="R54" s="62">
        <v>1</v>
      </c>
      <c r="S54" s="62">
        <v>41</v>
      </c>
      <c r="T54" s="62">
        <v>3</v>
      </c>
    </row>
    <row r="55" ht="21" customHeight="1" spans="1:20">
      <c r="A55" s="12">
        <v>120</v>
      </c>
      <c r="B55" s="13" t="s">
        <v>144</v>
      </c>
      <c r="C55" s="12" t="s">
        <v>20</v>
      </c>
      <c r="D55" s="12" t="s">
        <v>179</v>
      </c>
      <c r="E55" s="12" t="s">
        <v>292</v>
      </c>
      <c r="F55" s="12">
        <v>62</v>
      </c>
      <c r="G55" s="12">
        <v>98</v>
      </c>
      <c r="H55" s="42">
        <f t="shared" si="0"/>
        <v>24.8</v>
      </c>
      <c r="I55" s="12">
        <v>30.32</v>
      </c>
      <c r="J55" s="12">
        <v>25.77</v>
      </c>
      <c r="K55" s="12">
        <v>28.14</v>
      </c>
      <c r="L55" s="41">
        <f t="shared" si="1"/>
        <v>84.23</v>
      </c>
      <c r="M55" s="32">
        <f>L55*(L$139/L$138)</f>
        <v>84.454347464633</v>
      </c>
      <c r="N55" s="12">
        <f t="shared" si="2"/>
        <v>50.6726084787798</v>
      </c>
      <c r="O55" s="32">
        <f t="shared" si="3"/>
        <v>75.4726084787798</v>
      </c>
      <c r="P55" s="12">
        <f t="shared" si="4"/>
        <v>52</v>
      </c>
      <c r="Q55" s="12" t="s">
        <v>293</v>
      </c>
      <c r="R55" s="62">
        <v>3</v>
      </c>
      <c r="S55" s="62">
        <v>13</v>
      </c>
      <c r="T55" s="62">
        <v>32</v>
      </c>
    </row>
    <row r="56" ht="21" customHeight="1" spans="1:20">
      <c r="A56" s="12">
        <v>20</v>
      </c>
      <c r="B56" s="13" t="s">
        <v>144</v>
      </c>
      <c r="C56" s="12" t="s">
        <v>20</v>
      </c>
      <c r="D56" s="12" t="s">
        <v>83</v>
      </c>
      <c r="E56" s="12" t="s">
        <v>294</v>
      </c>
      <c r="F56" s="12">
        <v>69</v>
      </c>
      <c r="G56" s="12">
        <v>53</v>
      </c>
      <c r="H56" s="42">
        <f t="shared" si="0"/>
        <v>27.6</v>
      </c>
      <c r="I56" s="62">
        <v>29.86</v>
      </c>
      <c r="J56" s="12">
        <v>24.16</v>
      </c>
      <c r="K56" s="12">
        <v>29.1</v>
      </c>
      <c r="L56" s="41">
        <f t="shared" si="1"/>
        <v>83.12</v>
      </c>
      <c r="M56" s="32">
        <f>L56*(L$139/L$136)</f>
        <v>79.7745146352636</v>
      </c>
      <c r="N56" s="12">
        <f t="shared" si="2"/>
        <v>47.8647087811582</v>
      </c>
      <c r="O56" s="32">
        <f t="shared" si="3"/>
        <v>75.4647087811582</v>
      </c>
      <c r="P56" s="12">
        <f t="shared" si="4"/>
        <v>53</v>
      </c>
      <c r="Q56" s="12" t="s">
        <v>295</v>
      </c>
      <c r="R56" s="62">
        <v>1</v>
      </c>
      <c r="S56" s="62">
        <v>22</v>
      </c>
      <c r="T56" s="62">
        <v>10</v>
      </c>
    </row>
    <row r="57" ht="21" customHeight="1" spans="1:20">
      <c r="A57" s="12">
        <v>109</v>
      </c>
      <c r="B57" s="13" t="s">
        <v>144</v>
      </c>
      <c r="C57" s="12" t="s">
        <v>20</v>
      </c>
      <c r="D57" s="12" t="s">
        <v>296</v>
      </c>
      <c r="E57" s="12" t="s">
        <v>297</v>
      </c>
      <c r="F57" s="12">
        <v>69</v>
      </c>
      <c r="G57" s="12">
        <v>53</v>
      </c>
      <c r="H57" s="42">
        <f t="shared" si="0"/>
        <v>27.6</v>
      </c>
      <c r="I57" s="12">
        <v>29.5</v>
      </c>
      <c r="J57" s="12">
        <v>25.19</v>
      </c>
      <c r="K57" s="12">
        <v>24.83</v>
      </c>
      <c r="L57" s="41">
        <f t="shared" si="1"/>
        <v>79.52</v>
      </c>
      <c r="M57" s="32">
        <f>L57*(L$139/L$138)</f>
        <v>79.7318023315638</v>
      </c>
      <c r="N57" s="12">
        <f t="shared" si="2"/>
        <v>47.8390813989383</v>
      </c>
      <c r="O57" s="32">
        <f t="shared" si="3"/>
        <v>75.4390813989383</v>
      </c>
      <c r="P57" s="12">
        <f t="shared" si="4"/>
        <v>54</v>
      </c>
      <c r="Q57" s="12" t="s">
        <v>298</v>
      </c>
      <c r="R57" s="62">
        <v>3</v>
      </c>
      <c r="S57" s="62">
        <v>33</v>
      </c>
      <c r="T57" s="62">
        <v>24</v>
      </c>
    </row>
    <row r="58" ht="21" customHeight="1" spans="1:20">
      <c r="A58" s="12">
        <v>9</v>
      </c>
      <c r="B58" s="13" t="s">
        <v>144</v>
      </c>
      <c r="C58" s="12" t="s">
        <v>20</v>
      </c>
      <c r="D58" s="12" t="s">
        <v>299</v>
      </c>
      <c r="E58" s="12" t="s">
        <v>300</v>
      </c>
      <c r="F58" s="12">
        <v>73</v>
      </c>
      <c r="G58" s="12">
        <v>28</v>
      </c>
      <c r="H58" s="42">
        <f t="shared" si="0"/>
        <v>29.2</v>
      </c>
      <c r="I58" s="62">
        <v>29.36</v>
      </c>
      <c r="J58" s="12">
        <v>21.54</v>
      </c>
      <c r="K58" s="12">
        <v>29.22</v>
      </c>
      <c r="L58" s="41">
        <f t="shared" si="1"/>
        <v>80.12</v>
      </c>
      <c r="M58" s="32">
        <f>L58*(L$139/L$136)</f>
        <v>76.8952612196502</v>
      </c>
      <c r="N58" s="12">
        <f t="shared" si="2"/>
        <v>46.1371567317901</v>
      </c>
      <c r="O58" s="32">
        <f t="shared" si="3"/>
        <v>75.3371567317901</v>
      </c>
      <c r="P58" s="12">
        <f t="shared" si="4"/>
        <v>55</v>
      </c>
      <c r="Q58" s="12" t="s">
        <v>301</v>
      </c>
      <c r="R58" s="62">
        <v>1</v>
      </c>
      <c r="S58" s="62">
        <v>44</v>
      </c>
      <c r="T58" s="62">
        <v>16</v>
      </c>
    </row>
    <row r="59" ht="21" customHeight="1" spans="1:20">
      <c r="A59" s="12">
        <v>29</v>
      </c>
      <c r="B59" s="13" t="s">
        <v>144</v>
      </c>
      <c r="C59" s="12" t="s">
        <v>20</v>
      </c>
      <c r="D59" s="12" t="s">
        <v>302</v>
      </c>
      <c r="E59" s="12" t="s">
        <v>303</v>
      </c>
      <c r="F59" s="12">
        <v>65</v>
      </c>
      <c r="G59" s="12">
        <v>84</v>
      </c>
      <c r="H59" s="42">
        <f t="shared" si="0"/>
        <v>26</v>
      </c>
      <c r="I59" s="62">
        <v>30.3</v>
      </c>
      <c r="J59" s="12">
        <v>24.32</v>
      </c>
      <c r="K59" s="12">
        <v>30.94</v>
      </c>
      <c r="L59" s="41">
        <f t="shared" si="1"/>
        <v>85.56</v>
      </c>
      <c r="M59" s="32">
        <f>L59*(L$139/L$136)</f>
        <v>82.1163074132959</v>
      </c>
      <c r="N59" s="12">
        <f t="shared" si="2"/>
        <v>49.2697844479775</v>
      </c>
      <c r="O59" s="32">
        <f t="shared" si="3"/>
        <v>75.2697844479775</v>
      </c>
      <c r="P59" s="12">
        <f t="shared" si="4"/>
        <v>56</v>
      </c>
      <c r="Q59" s="12" t="s">
        <v>304</v>
      </c>
      <c r="R59" s="62">
        <v>1</v>
      </c>
      <c r="S59" s="62">
        <v>32</v>
      </c>
      <c r="T59" s="62">
        <v>37</v>
      </c>
    </row>
    <row r="60" ht="21" customHeight="1" spans="1:20">
      <c r="A60" s="12">
        <v>96</v>
      </c>
      <c r="B60" s="13" t="s">
        <v>144</v>
      </c>
      <c r="C60" s="12" t="s">
        <v>20</v>
      </c>
      <c r="D60" s="12" t="s">
        <v>305</v>
      </c>
      <c r="E60" s="12" t="s">
        <v>306</v>
      </c>
      <c r="F60" s="12">
        <v>74.5</v>
      </c>
      <c r="G60" s="12">
        <v>14</v>
      </c>
      <c r="H60" s="42">
        <f t="shared" si="0"/>
        <v>29.8</v>
      </c>
      <c r="I60" s="12">
        <v>28.49</v>
      </c>
      <c r="J60" s="12">
        <v>23.36</v>
      </c>
      <c r="K60" s="12">
        <v>23.7</v>
      </c>
      <c r="L60" s="41">
        <f t="shared" si="1"/>
        <v>75.55</v>
      </c>
      <c r="M60" s="32">
        <f>L60*(L$139/L$138)</f>
        <v>75.7512281960468</v>
      </c>
      <c r="N60" s="12">
        <f t="shared" si="2"/>
        <v>45.4507369176281</v>
      </c>
      <c r="O60" s="32">
        <f t="shared" si="3"/>
        <v>75.2507369176281</v>
      </c>
      <c r="P60" s="12">
        <f t="shared" si="4"/>
        <v>57</v>
      </c>
      <c r="Q60" s="12" t="s">
        <v>307</v>
      </c>
      <c r="R60" s="62">
        <v>3</v>
      </c>
      <c r="S60" s="62">
        <v>43</v>
      </c>
      <c r="T60" s="62">
        <v>17</v>
      </c>
    </row>
    <row r="61" ht="21" customHeight="1" spans="1:20">
      <c r="A61" s="12">
        <v>73</v>
      </c>
      <c r="B61" s="13" t="s">
        <v>144</v>
      </c>
      <c r="C61" s="12" t="s">
        <v>20</v>
      </c>
      <c r="D61" s="12" t="s">
        <v>308</v>
      </c>
      <c r="E61" s="12" t="s">
        <v>309</v>
      </c>
      <c r="F61" s="12">
        <v>62.5</v>
      </c>
      <c r="G61" s="12">
        <v>93</v>
      </c>
      <c r="H61" s="42">
        <f t="shared" si="0"/>
        <v>25</v>
      </c>
      <c r="I61" s="12">
        <v>27.6</v>
      </c>
      <c r="J61" s="12">
        <v>24.2</v>
      </c>
      <c r="K61" s="12">
        <v>28.5</v>
      </c>
      <c r="L61" s="41">
        <f t="shared" si="1"/>
        <v>80.3</v>
      </c>
      <c r="M61" s="32">
        <f>L61*(L$139/L$137)</f>
        <v>83.6380585902812</v>
      </c>
      <c r="N61" s="12">
        <f t="shared" si="2"/>
        <v>50.1828351541687</v>
      </c>
      <c r="O61" s="32">
        <f t="shared" si="3"/>
        <v>75.1828351541687</v>
      </c>
      <c r="P61" s="12">
        <f t="shared" si="4"/>
        <v>58</v>
      </c>
      <c r="Q61" s="12" t="s">
        <v>310</v>
      </c>
      <c r="R61" s="62">
        <v>2</v>
      </c>
      <c r="S61" s="62">
        <v>29</v>
      </c>
      <c r="T61" s="62">
        <v>34</v>
      </c>
    </row>
    <row r="62" ht="21" customHeight="1" spans="1:20">
      <c r="A62" s="12">
        <v>61</v>
      </c>
      <c r="B62" s="13" t="s">
        <v>144</v>
      </c>
      <c r="C62" s="12" t="s">
        <v>20</v>
      </c>
      <c r="D62" s="12" t="s">
        <v>182</v>
      </c>
      <c r="E62" s="12" t="s">
        <v>311</v>
      </c>
      <c r="F62" s="12">
        <v>68.5</v>
      </c>
      <c r="G62" s="12">
        <v>61</v>
      </c>
      <c r="H62" s="42">
        <f t="shared" si="0"/>
        <v>27.4</v>
      </c>
      <c r="I62" s="12">
        <v>25.9</v>
      </c>
      <c r="J62" s="12">
        <v>24</v>
      </c>
      <c r="K62" s="12">
        <v>26.5</v>
      </c>
      <c r="L62" s="41">
        <f t="shared" si="1"/>
        <v>76.4</v>
      </c>
      <c r="M62" s="32">
        <f>L62*(L$139/L$137)</f>
        <v>79.5759361929948</v>
      </c>
      <c r="N62" s="12">
        <f t="shared" si="2"/>
        <v>47.7455617157969</v>
      </c>
      <c r="O62" s="32">
        <f t="shared" si="3"/>
        <v>75.1455617157969</v>
      </c>
      <c r="P62" s="12">
        <f t="shared" si="4"/>
        <v>59</v>
      </c>
      <c r="Q62" s="12" t="s">
        <v>312</v>
      </c>
      <c r="R62" s="62">
        <v>2</v>
      </c>
      <c r="S62" s="62">
        <v>35</v>
      </c>
      <c r="T62" s="62">
        <v>26</v>
      </c>
    </row>
    <row r="63" ht="21" customHeight="1" spans="1:20">
      <c r="A63" s="12">
        <v>59</v>
      </c>
      <c r="B63" s="13" t="s">
        <v>144</v>
      </c>
      <c r="C63" s="12" t="s">
        <v>20</v>
      </c>
      <c r="D63" s="12" t="s">
        <v>313</v>
      </c>
      <c r="E63" s="12" t="s">
        <v>314</v>
      </c>
      <c r="F63" s="12">
        <v>69</v>
      </c>
      <c r="G63" s="12">
        <v>53</v>
      </c>
      <c r="H63" s="42">
        <f t="shared" si="0"/>
        <v>27.6</v>
      </c>
      <c r="I63" s="12">
        <v>26.7</v>
      </c>
      <c r="J63" s="12">
        <v>24.8</v>
      </c>
      <c r="K63" s="12">
        <v>24.5</v>
      </c>
      <c r="L63" s="41">
        <f t="shared" si="1"/>
        <v>76</v>
      </c>
      <c r="M63" s="32">
        <f>L63*(L$139/L$137)</f>
        <v>79.1593082548116</v>
      </c>
      <c r="N63" s="12">
        <f t="shared" si="2"/>
        <v>47.4955849528869</v>
      </c>
      <c r="O63" s="32">
        <f t="shared" si="3"/>
        <v>75.0955849528869</v>
      </c>
      <c r="P63" s="12">
        <f t="shared" si="4"/>
        <v>60</v>
      </c>
      <c r="Q63" s="12" t="s">
        <v>315</v>
      </c>
      <c r="R63" s="62">
        <v>2</v>
      </c>
      <c r="S63" s="62">
        <v>8</v>
      </c>
      <c r="T63" s="62">
        <v>4</v>
      </c>
    </row>
    <row r="64" ht="21" customHeight="1" spans="1:20">
      <c r="A64" s="12">
        <v>112</v>
      </c>
      <c r="B64" s="13" t="s">
        <v>144</v>
      </c>
      <c r="C64" s="12" t="s">
        <v>20</v>
      </c>
      <c r="D64" s="12" t="s">
        <v>316</v>
      </c>
      <c r="E64" s="12" t="s">
        <v>317</v>
      </c>
      <c r="F64" s="12">
        <v>68.5</v>
      </c>
      <c r="G64" s="12">
        <v>61</v>
      </c>
      <c r="H64" s="42">
        <f t="shared" si="0"/>
        <v>27.4</v>
      </c>
      <c r="I64" s="12">
        <v>28.64</v>
      </c>
      <c r="J64" s="12">
        <v>24.32</v>
      </c>
      <c r="K64" s="12">
        <v>26.32</v>
      </c>
      <c r="L64" s="41">
        <f t="shared" si="1"/>
        <v>79.28</v>
      </c>
      <c r="M64" s="32">
        <f>L64*(L$139/L$138)</f>
        <v>79.4911630891144</v>
      </c>
      <c r="N64" s="12">
        <f t="shared" si="2"/>
        <v>47.6946978534686</v>
      </c>
      <c r="O64" s="32">
        <f t="shared" si="3"/>
        <v>75.0946978534686</v>
      </c>
      <c r="P64" s="12">
        <f t="shared" si="4"/>
        <v>61</v>
      </c>
      <c r="Q64" s="12" t="s">
        <v>318</v>
      </c>
      <c r="R64" s="62">
        <v>3</v>
      </c>
      <c r="S64" s="62">
        <v>8</v>
      </c>
      <c r="T64" s="62">
        <v>3</v>
      </c>
    </row>
    <row r="65" ht="21" customHeight="1" spans="1:20">
      <c r="A65" s="12">
        <v>52</v>
      </c>
      <c r="B65" s="13" t="s">
        <v>144</v>
      </c>
      <c r="C65" s="12" t="s">
        <v>20</v>
      </c>
      <c r="D65" s="12" t="s">
        <v>319</v>
      </c>
      <c r="E65" s="12" t="s">
        <v>320</v>
      </c>
      <c r="F65" s="12">
        <v>73.5</v>
      </c>
      <c r="G65" s="12">
        <v>22</v>
      </c>
      <c r="H65" s="42">
        <f t="shared" si="0"/>
        <v>29.4</v>
      </c>
      <c r="I65" s="12">
        <v>28.5</v>
      </c>
      <c r="J65" s="12">
        <v>18.7</v>
      </c>
      <c r="K65" s="12">
        <v>25.8</v>
      </c>
      <c r="L65" s="41">
        <f t="shared" si="1"/>
        <v>73</v>
      </c>
      <c r="M65" s="32">
        <f>L65*(L$139/L$137)</f>
        <v>76.0345987184374</v>
      </c>
      <c r="N65" s="12">
        <f t="shared" si="2"/>
        <v>45.6207592310625</v>
      </c>
      <c r="O65" s="32">
        <f t="shared" si="3"/>
        <v>75.0207592310625</v>
      </c>
      <c r="P65" s="12">
        <f t="shared" si="4"/>
        <v>62</v>
      </c>
      <c r="Q65" s="12" t="s">
        <v>321</v>
      </c>
      <c r="R65" s="62">
        <v>2</v>
      </c>
      <c r="S65" s="62">
        <v>5</v>
      </c>
      <c r="T65" s="62">
        <v>2</v>
      </c>
    </row>
    <row r="66" ht="21" customHeight="1" spans="1:20">
      <c r="A66" s="12">
        <v>26</v>
      </c>
      <c r="B66" s="13" t="s">
        <v>144</v>
      </c>
      <c r="C66" s="12" t="s">
        <v>20</v>
      </c>
      <c r="D66" s="12" t="s">
        <v>322</v>
      </c>
      <c r="E66" s="12" t="s">
        <v>323</v>
      </c>
      <c r="F66" s="12">
        <v>66.5</v>
      </c>
      <c r="G66" s="12">
        <v>71</v>
      </c>
      <c r="H66" s="42">
        <f t="shared" si="0"/>
        <v>26.6</v>
      </c>
      <c r="I66" s="62">
        <v>28.62</v>
      </c>
      <c r="J66" s="12">
        <v>25.56</v>
      </c>
      <c r="K66" s="12">
        <v>29.86</v>
      </c>
      <c r="L66" s="41">
        <f t="shared" si="1"/>
        <v>84.04</v>
      </c>
      <c r="M66" s="32">
        <f>L66*(L$139/L$136)</f>
        <v>80.6574856827184</v>
      </c>
      <c r="N66" s="12">
        <f t="shared" si="2"/>
        <v>48.3944914096311</v>
      </c>
      <c r="O66" s="32">
        <f t="shared" si="3"/>
        <v>74.9944914096311</v>
      </c>
      <c r="P66" s="12">
        <f t="shared" si="4"/>
        <v>63</v>
      </c>
      <c r="Q66" s="12" t="s">
        <v>324</v>
      </c>
      <c r="R66" s="62">
        <v>1</v>
      </c>
      <c r="S66" s="62">
        <v>37</v>
      </c>
      <c r="T66" s="62">
        <v>41</v>
      </c>
    </row>
    <row r="67" ht="21" customHeight="1" spans="1:20">
      <c r="A67" s="12">
        <v>24</v>
      </c>
      <c r="B67" s="13" t="s">
        <v>144</v>
      </c>
      <c r="C67" s="12" t="s">
        <v>20</v>
      </c>
      <c r="D67" s="12" t="s">
        <v>325</v>
      </c>
      <c r="E67" s="12" t="s">
        <v>326</v>
      </c>
      <c r="F67" s="12">
        <v>68</v>
      </c>
      <c r="G67" s="12">
        <v>66</v>
      </c>
      <c r="H67" s="42">
        <f t="shared" si="0"/>
        <v>27.2</v>
      </c>
      <c r="I67" s="62">
        <v>29.98</v>
      </c>
      <c r="J67" s="12">
        <v>25.22</v>
      </c>
      <c r="K67" s="12">
        <v>27.6</v>
      </c>
      <c r="L67" s="41">
        <f t="shared" si="1"/>
        <v>82.8</v>
      </c>
      <c r="M67" s="32">
        <f>L67*(L$139/L$136)</f>
        <v>79.4673942709315</v>
      </c>
      <c r="N67" s="12">
        <f t="shared" si="2"/>
        <v>47.6804365625589</v>
      </c>
      <c r="O67" s="32">
        <f t="shared" si="3"/>
        <v>74.8804365625589</v>
      </c>
      <c r="P67" s="12">
        <f t="shared" si="4"/>
        <v>64</v>
      </c>
      <c r="Q67" s="12" t="s">
        <v>327</v>
      </c>
      <c r="R67" s="62">
        <v>1</v>
      </c>
      <c r="S67" s="62">
        <v>42</v>
      </c>
      <c r="T67" s="62">
        <v>28</v>
      </c>
    </row>
    <row r="68" ht="21" customHeight="1" spans="1:20">
      <c r="A68" s="12">
        <v>30</v>
      </c>
      <c r="B68" s="13" t="s">
        <v>144</v>
      </c>
      <c r="C68" s="12" t="s">
        <v>20</v>
      </c>
      <c r="D68" s="12" t="s">
        <v>232</v>
      </c>
      <c r="E68" s="12" t="s">
        <v>328</v>
      </c>
      <c r="F68" s="12">
        <v>65</v>
      </c>
      <c r="G68" s="12">
        <v>84</v>
      </c>
      <c r="H68" s="42">
        <f t="shared" ref="H68:H131" si="5">F68*0.4</f>
        <v>26</v>
      </c>
      <c r="I68" s="62">
        <v>29.62</v>
      </c>
      <c r="J68" s="12">
        <v>23.96</v>
      </c>
      <c r="K68" s="12">
        <v>31.24</v>
      </c>
      <c r="L68" s="41">
        <f t="shared" ref="L68:L131" si="6">SUM(I68:K68)</f>
        <v>84.82</v>
      </c>
      <c r="M68" s="32">
        <f>L68*(L$139/L$136)</f>
        <v>81.4060915707779</v>
      </c>
      <c r="N68" s="12">
        <f t="shared" ref="N68:N131" si="7">M68*0.6</f>
        <v>48.8436549424667</v>
      </c>
      <c r="O68" s="32">
        <f t="shared" ref="O68:O131" si="8">H68+N68</f>
        <v>74.8436549424667</v>
      </c>
      <c r="P68" s="12">
        <f t="shared" ref="P68:P131" si="9">RANK(O68,O$4:O$135)</f>
        <v>65</v>
      </c>
      <c r="Q68" s="12" t="s">
        <v>329</v>
      </c>
      <c r="R68" s="62">
        <v>1</v>
      </c>
      <c r="S68" s="62">
        <v>30</v>
      </c>
      <c r="T68" s="62">
        <v>25</v>
      </c>
    </row>
    <row r="69" ht="21" customHeight="1" spans="1:20">
      <c r="A69" s="12">
        <v>22</v>
      </c>
      <c r="B69" s="13" t="s">
        <v>144</v>
      </c>
      <c r="C69" s="12" t="s">
        <v>20</v>
      </c>
      <c r="D69" s="12" t="s">
        <v>208</v>
      </c>
      <c r="E69" s="12" t="s">
        <v>330</v>
      </c>
      <c r="F69" s="12">
        <v>68.5</v>
      </c>
      <c r="G69" s="12">
        <v>61</v>
      </c>
      <c r="H69" s="42">
        <f t="shared" si="5"/>
        <v>27.4</v>
      </c>
      <c r="I69" s="62">
        <v>31.06</v>
      </c>
      <c r="J69" s="12">
        <v>23.84</v>
      </c>
      <c r="K69" s="12">
        <v>27.32</v>
      </c>
      <c r="L69" s="41">
        <f t="shared" si="6"/>
        <v>82.22</v>
      </c>
      <c r="M69" s="32">
        <f>L69*(L$139/L$136)</f>
        <v>78.9107386105796</v>
      </c>
      <c r="N69" s="12">
        <f t="shared" si="7"/>
        <v>47.3464431663477</v>
      </c>
      <c r="O69" s="32">
        <f t="shared" si="8"/>
        <v>74.7464431663477</v>
      </c>
      <c r="P69" s="12">
        <f t="shared" si="9"/>
        <v>66</v>
      </c>
      <c r="Q69" s="12" t="s">
        <v>331</v>
      </c>
      <c r="R69" s="62">
        <v>1</v>
      </c>
      <c r="S69" s="62">
        <v>25</v>
      </c>
      <c r="T69" s="62">
        <v>34</v>
      </c>
    </row>
    <row r="70" ht="21" customHeight="1" spans="1:20">
      <c r="A70" s="12">
        <v>68</v>
      </c>
      <c r="B70" s="13" t="s">
        <v>144</v>
      </c>
      <c r="C70" s="12" t="s">
        <v>20</v>
      </c>
      <c r="D70" s="12" t="s">
        <v>127</v>
      </c>
      <c r="E70" s="12" t="s">
        <v>332</v>
      </c>
      <c r="F70" s="12">
        <v>65.5</v>
      </c>
      <c r="G70" s="12">
        <v>81</v>
      </c>
      <c r="H70" s="42">
        <f t="shared" si="5"/>
        <v>26.2</v>
      </c>
      <c r="I70" s="12">
        <v>25.6</v>
      </c>
      <c r="J70" s="12">
        <v>24</v>
      </c>
      <c r="K70" s="12">
        <v>27.9</v>
      </c>
      <c r="L70" s="41">
        <f t="shared" si="6"/>
        <v>77.5</v>
      </c>
      <c r="M70" s="32">
        <f>L70*(L$139/L$137)</f>
        <v>80.7216630229986</v>
      </c>
      <c r="N70" s="12">
        <f t="shared" si="7"/>
        <v>48.4329978137992</v>
      </c>
      <c r="O70" s="32">
        <f t="shared" si="8"/>
        <v>74.6329978137992</v>
      </c>
      <c r="P70" s="12">
        <f t="shared" si="9"/>
        <v>67</v>
      </c>
      <c r="Q70" s="12" t="s">
        <v>333</v>
      </c>
      <c r="R70" s="62">
        <v>2</v>
      </c>
      <c r="S70" s="62">
        <v>14</v>
      </c>
      <c r="T70" s="62">
        <v>13</v>
      </c>
    </row>
    <row r="71" ht="21" customHeight="1" spans="1:20">
      <c r="A71" s="12">
        <v>63</v>
      </c>
      <c r="B71" s="13" t="s">
        <v>144</v>
      </c>
      <c r="C71" s="12" t="s">
        <v>20</v>
      </c>
      <c r="D71" s="12" t="s">
        <v>334</v>
      </c>
      <c r="E71" s="12" t="s">
        <v>335</v>
      </c>
      <c r="F71" s="12">
        <v>67.5</v>
      </c>
      <c r="G71" s="12">
        <v>68</v>
      </c>
      <c r="H71" s="42">
        <f t="shared" si="5"/>
        <v>27</v>
      </c>
      <c r="I71" s="12">
        <v>26.5</v>
      </c>
      <c r="J71" s="12">
        <v>23.8</v>
      </c>
      <c r="K71" s="12">
        <v>25.9</v>
      </c>
      <c r="L71" s="41">
        <f t="shared" si="6"/>
        <v>76.2</v>
      </c>
      <c r="M71" s="32">
        <f>L71*(L$139/L$137)</f>
        <v>79.3676222239032</v>
      </c>
      <c r="N71" s="12">
        <f t="shared" si="7"/>
        <v>47.6205733343419</v>
      </c>
      <c r="O71" s="32">
        <f t="shared" si="8"/>
        <v>74.6205733343419</v>
      </c>
      <c r="P71" s="12">
        <f t="shared" si="9"/>
        <v>68</v>
      </c>
      <c r="Q71" s="12" t="s">
        <v>336</v>
      </c>
      <c r="R71" s="62">
        <v>2</v>
      </c>
      <c r="S71" s="62">
        <v>30</v>
      </c>
      <c r="T71" s="62">
        <v>12</v>
      </c>
    </row>
    <row r="72" ht="21" customHeight="1" spans="1:20">
      <c r="A72" s="12">
        <v>95</v>
      </c>
      <c r="B72" s="13" t="s">
        <v>144</v>
      </c>
      <c r="C72" s="12" t="s">
        <v>20</v>
      </c>
      <c r="D72" s="12" t="s">
        <v>337</v>
      </c>
      <c r="E72" s="12" t="s">
        <v>338</v>
      </c>
      <c r="F72" s="12">
        <v>75.5</v>
      </c>
      <c r="G72" s="12">
        <v>11</v>
      </c>
      <c r="H72" s="42">
        <f t="shared" si="5"/>
        <v>30.2</v>
      </c>
      <c r="I72" s="12">
        <v>27.37</v>
      </c>
      <c r="J72" s="12">
        <v>23.78</v>
      </c>
      <c r="K72" s="12">
        <v>22.46</v>
      </c>
      <c r="L72" s="41">
        <f t="shared" si="6"/>
        <v>73.61</v>
      </c>
      <c r="M72" s="32">
        <f>L72*(L$139/L$138)</f>
        <v>73.8060609862476</v>
      </c>
      <c r="N72" s="12">
        <f t="shared" si="7"/>
        <v>44.2836365917486</v>
      </c>
      <c r="O72" s="32">
        <f t="shared" si="8"/>
        <v>74.4836365917486</v>
      </c>
      <c r="P72" s="12">
        <f t="shared" si="9"/>
        <v>69</v>
      </c>
      <c r="Q72" s="12" t="s">
        <v>339</v>
      </c>
      <c r="R72" s="62">
        <v>3</v>
      </c>
      <c r="S72" s="62">
        <v>24</v>
      </c>
      <c r="T72" s="62">
        <v>19</v>
      </c>
    </row>
    <row r="73" ht="21" customHeight="1" spans="1:20">
      <c r="A73" s="12">
        <v>25</v>
      </c>
      <c r="B73" s="13" t="s">
        <v>144</v>
      </c>
      <c r="C73" s="12" t="s">
        <v>20</v>
      </c>
      <c r="D73" s="12" t="s">
        <v>340</v>
      </c>
      <c r="E73" s="12" t="s">
        <v>341</v>
      </c>
      <c r="F73" s="12">
        <v>68</v>
      </c>
      <c r="G73" s="12">
        <v>66</v>
      </c>
      <c r="H73" s="42">
        <f t="shared" si="5"/>
        <v>27.2</v>
      </c>
      <c r="I73" s="62">
        <v>29.5</v>
      </c>
      <c r="J73" s="12">
        <v>24.94</v>
      </c>
      <c r="K73" s="12">
        <v>27.56</v>
      </c>
      <c r="L73" s="41">
        <f t="shared" si="6"/>
        <v>82</v>
      </c>
      <c r="M73" s="32">
        <f>L73*(L$139/L$136)</f>
        <v>78.6995933601013</v>
      </c>
      <c r="N73" s="12">
        <f t="shared" si="7"/>
        <v>47.2197560160608</v>
      </c>
      <c r="O73" s="32">
        <f t="shared" si="8"/>
        <v>74.4197560160608</v>
      </c>
      <c r="P73" s="12">
        <f t="shared" si="9"/>
        <v>70</v>
      </c>
      <c r="Q73" s="12" t="s">
        <v>342</v>
      </c>
      <c r="R73" s="62">
        <v>1</v>
      </c>
      <c r="S73" s="62">
        <v>18</v>
      </c>
      <c r="T73" s="62">
        <v>12</v>
      </c>
    </row>
    <row r="74" ht="21" customHeight="1" spans="1:20">
      <c r="A74" s="12">
        <v>2</v>
      </c>
      <c r="B74" s="13" t="s">
        <v>144</v>
      </c>
      <c r="C74" s="12" t="s">
        <v>20</v>
      </c>
      <c r="D74" s="12" t="s">
        <v>343</v>
      </c>
      <c r="E74" s="12" t="s">
        <v>344</v>
      </c>
      <c r="F74" s="12">
        <v>78.5</v>
      </c>
      <c r="G74" s="12">
        <v>6</v>
      </c>
      <c r="H74" s="42">
        <f t="shared" si="5"/>
        <v>31.4</v>
      </c>
      <c r="I74" s="62">
        <v>28.04</v>
      </c>
      <c r="J74" s="12">
        <v>23.92</v>
      </c>
      <c r="K74" s="12">
        <v>22.6</v>
      </c>
      <c r="L74" s="41">
        <f t="shared" si="6"/>
        <v>74.56</v>
      </c>
      <c r="M74" s="32">
        <f>L74*(L$139/L$136)</f>
        <v>71.5590448893799</v>
      </c>
      <c r="N74" s="12">
        <f t="shared" si="7"/>
        <v>42.9354269336279</v>
      </c>
      <c r="O74" s="64">
        <f t="shared" si="8"/>
        <v>74.3354269336279</v>
      </c>
      <c r="P74" s="12">
        <f t="shared" si="9"/>
        <v>71</v>
      </c>
      <c r="Q74" s="12" t="s">
        <v>345</v>
      </c>
      <c r="R74" s="62">
        <v>1</v>
      </c>
      <c r="S74" s="62">
        <v>35</v>
      </c>
      <c r="T74" s="62">
        <v>32</v>
      </c>
    </row>
    <row r="75" ht="21" customHeight="1" spans="1:20">
      <c r="A75" s="12">
        <v>116</v>
      </c>
      <c r="B75" s="13" t="s">
        <v>144</v>
      </c>
      <c r="C75" s="12" t="s">
        <v>20</v>
      </c>
      <c r="D75" s="12" t="s">
        <v>305</v>
      </c>
      <c r="E75" s="12" t="s">
        <v>346</v>
      </c>
      <c r="F75" s="12">
        <v>66</v>
      </c>
      <c r="G75" s="12">
        <v>75</v>
      </c>
      <c r="H75" s="42">
        <f t="shared" si="5"/>
        <v>26.4</v>
      </c>
      <c r="I75" s="12">
        <v>27.79</v>
      </c>
      <c r="J75" s="12">
        <v>25.74</v>
      </c>
      <c r="K75" s="12">
        <v>26.15</v>
      </c>
      <c r="L75" s="41">
        <f t="shared" si="6"/>
        <v>79.68</v>
      </c>
      <c r="M75" s="32">
        <f>L75*(L$139/L$138)</f>
        <v>79.8922284931967</v>
      </c>
      <c r="N75" s="12">
        <f t="shared" si="7"/>
        <v>47.935337095918</v>
      </c>
      <c r="O75" s="64">
        <f t="shared" si="8"/>
        <v>74.335337095918</v>
      </c>
      <c r="P75" s="12">
        <f t="shared" si="9"/>
        <v>72</v>
      </c>
      <c r="Q75" s="12" t="s">
        <v>347</v>
      </c>
      <c r="R75" s="62">
        <v>3</v>
      </c>
      <c r="S75" s="62">
        <v>29</v>
      </c>
      <c r="T75" s="62">
        <v>14</v>
      </c>
    </row>
    <row r="76" ht="21" customHeight="1" spans="1:20">
      <c r="A76" s="12">
        <v>64</v>
      </c>
      <c r="B76" s="13" t="s">
        <v>144</v>
      </c>
      <c r="C76" s="12" t="s">
        <v>20</v>
      </c>
      <c r="D76" s="12" t="s">
        <v>223</v>
      </c>
      <c r="E76" s="12" t="s">
        <v>348</v>
      </c>
      <c r="F76" s="12">
        <v>67.5</v>
      </c>
      <c r="G76" s="12">
        <v>68</v>
      </c>
      <c r="H76" s="42">
        <f t="shared" si="5"/>
        <v>27</v>
      </c>
      <c r="I76" s="12">
        <v>25.6</v>
      </c>
      <c r="J76" s="12">
        <v>22.4</v>
      </c>
      <c r="K76" s="12">
        <v>27.5</v>
      </c>
      <c r="L76" s="41">
        <f t="shared" si="6"/>
        <v>75.5</v>
      </c>
      <c r="M76" s="32">
        <f>L76*(L$139/L$137)</f>
        <v>78.6385233320825</v>
      </c>
      <c r="N76" s="12">
        <f t="shared" si="7"/>
        <v>47.1831139992495</v>
      </c>
      <c r="O76" s="32">
        <f t="shared" si="8"/>
        <v>74.1831139992495</v>
      </c>
      <c r="P76" s="12">
        <f t="shared" si="9"/>
        <v>73</v>
      </c>
      <c r="Q76" s="12" t="s">
        <v>349</v>
      </c>
      <c r="R76" s="62">
        <v>2</v>
      </c>
      <c r="S76" s="62">
        <v>22</v>
      </c>
      <c r="T76" s="62">
        <v>5</v>
      </c>
    </row>
    <row r="77" ht="21" customHeight="1" spans="1:20">
      <c r="A77" s="12">
        <v>83</v>
      </c>
      <c r="B77" s="13" t="s">
        <v>144</v>
      </c>
      <c r="C77" s="12" t="s">
        <v>20</v>
      </c>
      <c r="D77" s="12" t="s">
        <v>127</v>
      </c>
      <c r="E77" s="12" t="s">
        <v>350</v>
      </c>
      <c r="F77" s="12">
        <v>60</v>
      </c>
      <c r="G77" s="12">
        <v>121</v>
      </c>
      <c r="H77" s="42">
        <f t="shared" si="5"/>
        <v>24</v>
      </c>
      <c r="I77" s="12">
        <v>27.9</v>
      </c>
      <c r="J77" s="12">
        <v>24</v>
      </c>
      <c r="K77" s="12">
        <v>28.1</v>
      </c>
      <c r="L77" s="41">
        <f t="shared" si="6"/>
        <v>80</v>
      </c>
      <c r="M77" s="32">
        <f>L77*(L$139/L$137)</f>
        <v>83.3255876366437</v>
      </c>
      <c r="N77" s="12">
        <f t="shared" si="7"/>
        <v>49.9953525819862</v>
      </c>
      <c r="O77" s="32">
        <f t="shared" si="8"/>
        <v>73.9953525819863</v>
      </c>
      <c r="P77" s="12">
        <f t="shared" si="9"/>
        <v>74</v>
      </c>
      <c r="Q77" s="12" t="s">
        <v>351</v>
      </c>
      <c r="R77" s="62">
        <v>2</v>
      </c>
      <c r="S77" s="62">
        <v>12</v>
      </c>
      <c r="T77" s="62">
        <v>20</v>
      </c>
    </row>
    <row r="78" ht="21" customHeight="1" spans="1:20">
      <c r="A78" s="12">
        <v>123</v>
      </c>
      <c r="B78" s="13" t="s">
        <v>144</v>
      </c>
      <c r="C78" s="12" t="s">
        <v>20</v>
      </c>
      <c r="D78" s="12" t="s">
        <v>352</v>
      </c>
      <c r="E78" s="12" t="s">
        <v>353</v>
      </c>
      <c r="F78" s="12">
        <v>61</v>
      </c>
      <c r="G78" s="12">
        <v>103</v>
      </c>
      <c r="H78" s="42">
        <f t="shared" si="5"/>
        <v>24.4</v>
      </c>
      <c r="I78" s="41">
        <v>27.72</v>
      </c>
      <c r="J78" s="12">
        <v>25.36</v>
      </c>
      <c r="K78" s="12">
        <v>29.31</v>
      </c>
      <c r="L78" s="41">
        <f t="shared" si="6"/>
        <v>82.39</v>
      </c>
      <c r="M78" s="32">
        <f>L78*(L$139/L$138)</f>
        <v>82.6094466058544</v>
      </c>
      <c r="N78" s="12">
        <f t="shared" si="7"/>
        <v>49.5656679635126</v>
      </c>
      <c r="O78" s="32">
        <f t="shared" si="8"/>
        <v>73.9656679635126</v>
      </c>
      <c r="P78" s="12">
        <f t="shared" si="9"/>
        <v>75</v>
      </c>
      <c r="Q78" s="12" t="s">
        <v>354</v>
      </c>
      <c r="R78" s="62">
        <v>3</v>
      </c>
      <c r="S78" s="62">
        <v>27</v>
      </c>
      <c r="T78" s="62">
        <v>29</v>
      </c>
    </row>
    <row r="79" ht="21" customHeight="1" spans="1:20">
      <c r="A79" s="12">
        <v>104</v>
      </c>
      <c r="B79" s="13" t="s">
        <v>144</v>
      </c>
      <c r="C79" s="12" t="s">
        <v>20</v>
      </c>
      <c r="D79" s="12" t="s">
        <v>241</v>
      </c>
      <c r="E79" s="12" t="s">
        <v>355</v>
      </c>
      <c r="F79" s="12">
        <v>70.5</v>
      </c>
      <c r="G79" s="12">
        <v>43</v>
      </c>
      <c r="H79" s="42">
        <f t="shared" si="5"/>
        <v>28.2</v>
      </c>
      <c r="I79" s="12">
        <v>29.04</v>
      </c>
      <c r="J79" s="12">
        <v>22.19</v>
      </c>
      <c r="K79" s="12">
        <v>24.84</v>
      </c>
      <c r="L79" s="41">
        <f t="shared" si="6"/>
        <v>76.07</v>
      </c>
      <c r="M79" s="32">
        <f>L79*(L$139/L$138)</f>
        <v>76.2726132213539</v>
      </c>
      <c r="N79" s="12">
        <f t="shared" si="7"/>
        <v>45.7635679328123</v>
      </c>
      <c r="O79" s="32">
        <f t="shared" si="8"/>
        <v>73.9635679328123</v>
      </c>
      <c r="P79" s="12">
        <f t="shared" si="9"/>
        <v>76</v>
      </c>
      <c r="Q79" s="12" t="s">
        <v>356</v>
      </c>
      <c r="R79" s="62">
        <v>3</v>
      </c>
      <c r="S79" s="62">
        <v>39</v>
      </c>
      <c r="T79" s="62">
        <v>6</v>
      </c>
    </row>
    <row r="80" ht="21" customHeight="1" spans="1:20">
      <c r="A80" s="12">
        <v>119</v>
      </c>
      <c r="B80" s="13" t="s">
        <v>144</v>
      </c>
      <c r="C80" s="12" t="s">
        <v>20</v>
      </c>
      <c r="D80" s="12" t="s">
        <v>97</v>
      </c>
      <c r="E80" s="12" t="s">
        <v>357</v>
      </c>
      <c r="F80" s="12">
        <v>62.5</v>
      </c>
      <c r="G80" s="12">
        <v>93</v>
      </c>
      <c r="H80" s="42">
        <f t="shared" si="5"/>
        <v>25</v>
      </c>
      <c r="I80" s="12">
        <v>29.44</v>
      </c>
      <c r="J80" s="12">
        <v>21.82</v>
      </c>
      <c r="K80" s="12">
        <v>29.99</v>
      </c>
      <c r="L80" s="41">
        <f t="shared" si="6"/>
        <v>81.25</v>
      </c>
      <c r="M80" s="32">
        <f>L80*(L$139/L$138)</f>
        <v>81.4664102042198</v>
      </c>
      <c r="N80" s="12">
        <f t="shared" si="7"/>
        <v>48.8798461225319</v>
      </c>
      <c r="O80" s="32">
        <f t="shared" si="8"/>
        <v>73.8798461225319</v>
      </c>
      <c r="P80" s="12">
        <f t="shared" si="9"/>
        <v>77</v>
      </c>
      <c r="Q80" s="12" t="s">
        <v>358</v>
      </c>
      <c r="R80" s="62">
        <v>3</v>
      </c>
      <c r="S80" s="62">
        <v>3</v>
      </c>
      <c r="T80" s="62">
        <v>27</v>
      </c>
    </row>
    <row r="81" ht="21" customHeight="1" spans="1:20">
      <c r="A81" s="12">
        <v>99</v>
      </c>
      <c r="B81" s="13" t="s">
        <v>144</v>
      </c>
      <c r="C81" s="12" t="s">
        <v>20</v>
      </c>
      <c r="D81" s="12" t="s">
        <v>145</v>
      </c>
      <c r="E81" s="12" t="s">
        <v>359</v>
      </c>
      <c r="F81" s="12">
        <v>73.5</v>
      </c>
      <c r="G81" s="12">
        <v>22</v>
      </c>
      <c r="H81" s="42">
        <f t="shared" si="5"/>
        <v>29.4</v>
      </c>
      <c r="I81" s="12">
        <v>31.1</v>
      </c>
      <c r="J81" s="12">
        <v>19.93</v>
      </c>
      <c r="K81" s="12">
        <v>22.65</v>
      </c>
      <c r="L81" s="41">
        <f t="shared" si="6"/>
        <v>73.68</v>
      </c>
      <c r="M81" s="32">
        <f>L81*(L$139/L$138)</f>
        <v>73.876247431962</v>
      </c>
      <c r="N81" s="12">
        <f t="shared" si="7"/>
        <v>44.3257484591772</v>
      </c>
      <c r="O81" s="32">
        <f t="shared" si="8"/>
        <v>73.7257484591772</v>
      </c>
      <c r="P81" s="12">
        <f t="shared" si="9"/>
        <v>78</v>
      </c>
      <c r="Q81" s="12" t="s">
        <v>360</v>
      </c>
      <c r="R81" s="62">
        <v>3</v>
      </c>
      <c r="S81" s="62">
        <v>20</v>
      </c>
      <c r="T81" s="62">
        <v>35</v>
      </c>
    </row>
    <row r="82" ht="21" customHeight="1" spans="1:20">
      <c r="A82" s="12">
        <v>33</v>
      </c>
      <c r="B82" s="13" t="s">
        <v>144</v>
      </c>
      <c r="C82" s="12" t="s">
        <v>20</v>
      </c>
      <c r="D82" s="12" t="s">
        <v>361</v>
      </c>
      <c r="E82" s="12" t="s">
        <v>362</v>
      </c>
      <c r="F82" s="12">
        <v>62.5</v>
      </c>
      <c r="G82" s="12">
        <v>93</v>
      </c>
      <c r="H82" s="42">
        <f t="shared" si="5"/>
        <v>25</v>
      </c>
      <c r="I82" s="62">
        <v>29.92</v>
      </c>
      <c r="J82" s="12">
        <v>25.7</v>
      </c>
      <c r="K82" s="12">
        <v>28.9</v>
      </c>
      <c r="L82" s="41">
        <f t="shared" si="6"/>
        <v>84.52</v>
      </c>
      <c r="M82" s="32">
        <f>L82*(L$139/L$136)</f>
        <v>81.1181662292166</v>
      </c>
      <c r="N82" s="12">
        <f t="shared" si="7"/>
        <v>48.67089973753</v>
      </c>
      <c r="O82" s="32">
        <f t="shared" si="8"/>
        <v>73.67089973753</v>
      </c>
      <c r="P82" s="12">
        <f t="shared" si="9"/>
        <v>79</v>
      </c>
      <c r="Q82" s="12" t="s">
        <v>363</v>
      </c>
      <c r="R82" s="62">
        <v>1</v>
      </c>
      <c r="S82" s="62">
        <v>20</v>
      </c>
      <c r="T82" s="62">
        <v>35</v>
      </c>
    </row>
    <row r="83" ht="21" customHeight="1" spans="1:20">
      <c r="A83" s="12">
        <v>34</v>
      </c>
      <c r="B83" s="13" t="s">
        <v>144</v>
      </c>
      <c r="C83" s="12" t="s">
        <v>20</v>
      </c>
      <c r="D83" s="12" t="s">
        <v>364</v>
      </c>
      <c r="E83" s="12" t="s">
        <v>365</v>
      </c>
      <c r="F83" s="12">
        <v>61.5</v>
      </c>
      <c r="G83" s="12">
        <v>100</v>
      </c>
      <c r="H83" s="42">
        <f t="shared" si="5"/>
        <v>24.6</v>
      </c>
      <c r="I83" s="62">
        <v>29.44</v>
      </c>
      <c r="J83" s="12">
        <v>24.46</v>
      </c>
      <c r="K83" s="12">
        <v>31.28</v>
      </c>
      <c r="L83" s="41">
        <f t="shared" si="6"/>
        <v>85.18</v>
      </c>
      <c r="M83" s="32">
        <f>L83*(L$139/L$136)</f>
        <v>81.7516019806515</v>
      </c>
      <c r="N83" s="12">
        <f t="shared" si="7"/>
        <v>49.0509611883909</v>
      </c>
      <c r="O83" s="32">
        <f t="shared" si="8"/>
        <v>73.6509611883909</v>
      </c>
      <c r="P83" s="12">
        <f t="shared" si="9"/>
        <v>80</v>
      </c>
      <c r="Q83" s="12" t="s">
        <v>366</v>
      </c>
      <c r="R83" s="62">
        <v>1</v>
      </c>
      <c r="S83" s="62">
        <v>27</v>
      </c>
      <c r="T83" s="62">
        <v>43</v>
      </c>
    </row>
    <row r="84" ht="21" customHeight="1" spans="1:20">
      <c r="A84" s="12">
        <v>79</v>
      </c>
      <c r="B84" s="13" t="s">
        <v>144</v>
      </c>
      <c r="C84" s="12" t="s">
        <v>20</v>
      </c>
      <c r="D84" s="12" t="s">
        <v>367</v>
      </c>
      <c r="E84" s="12" t="s">
        <v>368</v>
      </c>
      <c r="F84" s="12">
        <v>61</v>
      </c>
      <c r="G84" s="12">
        <v>103</v>
      </c>
      <c r="H84" s="42">
        <f t="shared" si="5"/>
        <v>24.4</v>
      </c>
      <c r="I84" s="12">
        <v>27.4</v>
      </c>
      <c r="J84" s="12">
        <v>23.8</v>
      </c>
      <c r="K84" s="12">
        <v>27.4</v>
      </c>
      <c r="L84" s="41">
        <f t="shared" si="6"/>
        <v>78.6</v>
      </c>
      <c r="M84" s="32">
        <f>L84*(L$139/L$137)</f>
        <v>81.8673898530025</v>
      </c>
      <c r="N84" s="12">
        <f t="shared" si="7"/>
        <v>49.1204339118015</v>
      </c>
      <c r="O84" s="32">
        <f t="shared" si="8"/>
        <v>73.5204339118015</v>
      </c>
      <c r="P84" s="12">
        <f t="shared" si="9"/>
        <v>81</v>
      </c>
      <c r="Q84" s="12" t="s">
        <v>369</v>
      </c>
      <c r="R84" s="62">
        <v>2</v>
      </c>
      <c r="S84" s="62">
        <v>25</v>
      </c>
      <c r="T84" s="62">
        <v>35</v>
      </c>
    </row>
    <row r="85" ht="21" customHeight="1" spans="1:20">
      <c r="A85" s="12">
        <v>41</v>
      </c>
      <c r="B85" s="13" t="s">
        <v>144</v>
      </c>
      <c r="C85" s="12" t="s">
        <v>20</v>
      </c>
      <c r="D85" s="12" t="s">
        <v>229</v>
      </c>
      <c r="E85" s="12" t="s">
        <v>370</v>
      </c>
      <c r="F85" s="12">
        <v>60</v>
      </c>
      <c r="G85" s="12">
        <v>121</v>
      </c>
      <c r="H85" s="42">
        <f t="shared" si="5"/>
        <v>24</v>
      </c>
      <c r="I85" s="62">
        <v>31.66</v>
      </c>
      <c r="J85" s="12">
        <v>22.1</v>
      </c>
      <c r="K85" s="12">
        <v>31.82</v>
      </c>
      <c r="L85" s="41">
        <f t="shared" si="6"/>
        <v>85.58</v>
      </c>
      <c r="M85" s="32">
        <f>L85*(L$139/L$136)</f>
        <v>82.1355024360667</v>
      </c>
      <c r="N85" s="12">
        <f t="shared" si="7"/>
        <v>49.28130146164</v>
      </c>
      <c r="O85" s="32">
        <f t="shared" si="8"/>
        <v>73.28130146164</v>
      </c>
      <c r="P85" s="12">
        <f t="shared" si="9"/>
        <v>82</v>
      </c>
      <c r="Q85" s="12" t="s">
        <v>371</v>
      </c>
      <c r="R85" s="62">
        <v>1</v>
      </c>
      <c r="S85" s="62">
        <v>16</v>
      </c>
      <c r="T85" s="62">
        <v>14</v>
      </c>
    </row>
    <row r="86" ht="21" customHeight="1" spans="1:20">
      <c r="A86" s="12">
        <v>40</v>
      </c>
      <c r="B86" s="13" t="s">
        <v>144</v>
      </c>
      <c r="C86" s="12" t="s">
        <v>20</v>
      </c>
      <c r="D86" s="12" t="s">
        <v>372</v>
      </c>
      <c r="E86" s="12" t="s">
        <v>373</v>
      </c>
      <c r="F86" s="12">
        <v>60.5</v>
      </c>
      <c r="G86" s="12">
        <v>115</v>
      </c>
      <c r="H86" s="42">
        <f t="shared" si="5"/>
        <v>24.2</v>
      </c>
      <c r="I86" s="62">
        <v>30.74</v>
      </c>
      <c r="J86" s="12">
        <v>24.8</v>
      </c>
      <c r="K86" s="12">
        <v>29.34</v>
      </c>
      <c r="L86" s="41">
        <f t="shared" si="6"/>
        <v>84.88</v>
      </c>
      <c r="M86" s="32">
        <f>L86*(L$139/L$136)</f>
        <v>81.4636766390902</v>
      </c>
      <c r="N86" s="12">
        <f t="shared" si="7"/>
        <v>48.8782059834541</v>
      </c>
      <c r="O86" s="32">
        <f t="shared" si="8"/>
        <v>73.0782059834541</v>
      </c>
      <c r="P86" s="12">
        <f t="shared" si="9"/>
        <v>83</v>
      </c>
      <c r="Q86" s="12" t="s">
        <v>374</v>
      </c>
      <c r="R86" s="62">
        <v>1</v>
      </c>
      <c r="S86" s="62">
        <v>34</v>
      </c>
      <c r="T86" s="62">
        <v>30</v>
      </c>
    </row>
    <row r="87" ht="21" customHeight="1" spans="1:20">
      <c r="A87" s="12">
        <v>108</v>
      </c>
      <c r="B87" s="13" t="s">
        <v>144</v>
      </c>
      <c r="C87" s="12" t="s">
        <v>20</v>
      </c>
      <c r="D87" s="12" t="s">
        <v>375</v>
      </c>
      <c r="E87" s="12" t="s">
        <v>376</v>
      </c>
      <c r="F87" s="12">
        <v>69.5</v>
      </c>
      <c r="G87" s="12">
        <v>50</v>
      </c>
      <c r="H87" s="42">
        <f t="shared" si="5"/>
        <v>27.8</v>
      </c>
      <c r="I87" s="12">
        <v>27.88</v>
      </c>
      <c r="J87" s="12">
        <v>25.14</v>
      </c>
      <c r="K87" s="12">
        <v>22.22</v>
      </c>
      <c r="L87" s="41">
        <f t="shared" si="6"/>
        <v>75.24</v>
      </c>
      <c r="M87" s="32">
        <f>L87*(L$139/L$138)</f>
        <v>75.440402507883</v>
      </c>
      <c r="N87" s="12">
        <f t="shared" si="7"/>
        <v>45.2642415047298</v>
      </c>
      <c r="O87" s="32">
        <f t="shared" si="8"/>
        <v>73.0642415047298</v>
      </c>
      <c r="P87" s="12">
        <f t="shared" si="9"/>
        <v>84</v>
      </c>
      <c r="Q87" s="12" t="s">
        <v>377</v>
      </c>
      <c r="R87" s="62">
        <v>3</v>
      </c>
      <c r="S87" s="62">
        <v>5</v>
      </c>
      <c r="T87" s="62">
        <v>37</v>
      </c>
    </row>
    <row r="88" ht="21" customHeight="1" spans="1:20">
      <c r="A88" s="12">
        <v>35</v>
      </c>
      <c r="B88" s="13" t="s">
        <v>144</v>
      </c>
      <c r="C88" s="12" t="s">
        <v>20</v>
      </c>
      <c r="D88" s="12" t="s">
        <v>378</v>
      </c>
      <c r="E88" s="12" t="s">
        <v>379</v>
      </c>
      <c r="F88" s="12">
        <v>61</v>
      </c>
      <c r="G88" s="12">
        <v>103</v>
      </c>
      <c r="H88" s="42">
        <f t="shared" si="5"/>
        <v>24.4</v>
      </c>
      <c r="I88" s="62">
        <v>30.9</v>
      </c>
      <c r="J88" s="12">
        <v>24.2</v>
      </c>
      <c r="K88" s="12">
        <v>29.38</v>
      </c>
      <c r="L88" s="41">
        <f t="shared" si="6"/>
        <v>84.48</v>
      </c>
      <c r="M88" s="32">
        <f>L88*(L$139/L$136)</f>
        <v>81.0797761836751</v>
      </c>
      <c r="N88" s="12">
        <f t="shared" si="7"/>
        <v>48.647865710205</v>
      </c>
      <c r="O88" s="32">
        <f t="shared" si="8"/>
        <v>73.047865710205</v>
      </c>
      <c r="P88" s="12">
        <f t="shared" si="9"/>
        <v>85</v>
      </c>
      <c r="Q88" s="12" t="s">
        <v>380</v>
      </c>
      <c r="R88" s="62">
        <v>1</v>
      </c>
      <c r="S88" s="62">
        <v>1</v>
      </c>
      <c r="T88" s="63">
        <v>8</v>
      </c>
    </row>
    <row r="89" ht="21" customHeight="1" spans="1:20">
      <c r="A89" s="12">
        <v>107</v>
      </c>
      <c r="B89" s="13" t="s">
        <v>144</v>
      </c>
      <c r="C89" s="12" t="s">
        <v>20</v>
      </c>
      <c r="D89" s="12" t="s">
        <v>381</v>
      </c>
      <c r="E89" s="12" t="s">
        <v>382</v>
      </c>
      <c r="F89" s="12">
        <v>69.5</v>
      </c>
      <c r="G89" s="12">
        <v>50</v>
      </c>
      <c r="H89" s="42">
        <f t="shared" si="5"/>
        <v>27.8</v>
      </c>
      <c r="I89" s="12">
        <v>28.14</v>
      </c>
      <c r="J89" s="12">
        <v>22.23</v>
      </c>
      <c r="K89" s="12">
        <v>24.84</v>
      </c>
      <c r="L89" s="41">
        <f t="shared" si="6"/>
        <v>75.21</v>
      </c>
      <c r="M89" s="32">
        <f>L89*(L$139/L$138)</f>
        <v>75.4103226025769</v>
      </c>
      <c r="N89" s="12">
        <f t="shared" si="7"/>
        <v>45.2461935615461</v>
      </c>
      <c r="O89" s="32">
        <f t="shared" si="8"/>
        <v>73.0461935615461</v>
      </c>
      <c r="P89" s="12">
        <f t="shared" si="9"/>
        <v>86</v>
      </c>
      <c r="Q89" s="12" t="s">
        <v>383</v>
      </c>
      <c r="R89" s="62">
        <v>3</v>
      </c>
      <c r="S89" s="62">
        <v>17</v>
      </c>
      <c r="T89" s="62">
        <v>12</v>
      </c>
    </row>
    <row r="90" ht="21" customHeight="1" spans="1:20">
      <c r="A90" s="12">
        <v>21</v>
      </c>
      <c r="B90" s="13" t="s">
        <v>144</v>
      </c>
      <c r="C90" s="12" t="s">
        <v>20</v>
      </c>
      <c r="D90" s="12" t="s">
        <v>384</v>
      </c>
      <c r="E90" s="12" t="s">
        <v>385</v>
      </c>
      <c r="F90" s="12">
        <v>69</v>
      </c>
      <c r="G90" s="12">
        <v>53</v>
      </c>
      <c r="H90" s="42">
        <f t="shared" si="5"/>
        <v>27.6</v>
      </c>
      <c r="I90" s="62">
        <v>28.74</v>
      </c>
      <c r="J90" s="12">
        <v>22.24</v>
      </c>
      <c r="K90" s="12">
        <v>27.56</v>
      </c>
      <c r="L90" s="41">
        <f t="shared" si="6"/>
        <v>78.54</v>
      </c>
      <c r="M90" s="32">
        <f>L90*(L$139/L$136)</f>
        <v>75.3788544207604</v>
      </c>
      <c r="N90" s="12">
        <f t="shared" si="7"/>
        <v>45.2273126524562</v>
      </c>
      <c r="O90" s="32">
        <f t="shared" si="8"/>
        <v>72.8273126524562</v>
      </c>
      <c r="P90" s="12">
        <f t="shared" si="9"/>
        <v>87</v>
      </c>
      <c r="Q90" s="12" t="s">
        <v>386</v>
      </c>
      <c r="R90" s="62">
        <v>1</v>
      </c>
      <c r="S90" s="62">
        <v>14</v>
      </c>
      <c r="T90" s="62">
        <v>36</v>
      </c>
    </row>
    <row r="91" ht="21" customHeight="1" spans="1:20">
      <c r="A91" s="12">
        <v>32</v>
      </c>
      <c r="B91" s="13" t="s">
        <v>144</v>
      </c>
      <c r="C91" s="12" t="s">
        <v>20</v>
      </c>
      <c r="D91" s="12" t="s">
        <v>387</v>
      </c>
      <c r="E91" s="12" t="s">
        <v>388</v>
      </c>
      <c r="F91" s="12">
        <v>62.5</v>
      </c>
      <c r="G91" s="12">
        <v>93</v>
      </c>
      <c r="H91" s="42">
        <f t="shared" si="5"/>
        <v>25</v>
      </c>
      <c r="I91" s="1">
        <v>30.12</v>
      </c>
      <c r="J91" s="65">
        <v>21.92</v>
      </c>
      <c r="K91" s="65">
        <v>30.92</v>
      </c>
      <c r="L91" s="66">
        <f t="shared" si="6"/>
        <v>82.96</v>
      </c>
      <c r="M91" s="32">
        <f>L91*(L$139/L$136)</f>
        <v>79.6209544530976</v>
      </c>
      <c r="N91" s="12">
        <f t="shared" si="7"/>
        <v>47.7725726718585</v>
      </c>
      <c r="O91" s="32">
        <f t="shared" si="8"/>
        <v>72.7725726718585</v>
      </c>
      <c r="P91" s="12">
        <f t="shared" si="9"/>
        <v>88</v>
      </c>
      <c r="Q91" s="12" t="s">
        <v>389</v>
      </c>
      <c r="R91" s="62">
        <v>1</v>
      </c>
      <c r="S91" s="62">
        <v>11</v>
      </c>
      <c r="T91" s="62">
        <v>29</v>
      </c>
    </row>
    <row r="92" ht="21" customHeight="1" spans="1:20">
      <c r="A92" s="12">
        <v>49</v>
      </c>
      <c r="B92" s="13" t="s">
        <v>144</v>
      </c>
      <c r="C92" s="12" t="s">
        <v>20</v>
      </c>
      <c r="D92" s="12" t="s">
        <v>390</v>
      </c>
      <c r="E92" s="12" t="s">
        <v>391</v>
      </c>
      <c r="F92" s="12">
        <v>74</v>
      </c>
      <c r="G92" s="12">
        <v>17</v>
      </c>
      <c r="H92" s="42">
        <f t="shared" si="5"/>
        <v>29.6</v>
      </c>
      <c r="I92" s="12">
        <v>26.3</v>
      </c>
      <c r="J92" s="12">
        <v>19.8</v>
      </c>
      <c r="K92" s="12">
        <v>22.6</v>
      </c>
      <c r="L92" s="41">
        <f t="shared" si="6"/>
        <v>68.7</v>
      </c>
      <c r="M92" s="32">
        <f>L92*(L$139/L$137)</f>
        <v>71.5558483829678</v>
      </c>
      <c r="N92" s="12">
        <f t="shared" si="7"/>
        <v>42.9335090297807</v>
      </c>
      <c r="O92" s="32">
        <f t="shared" si="8"/>
        <v>72.5335090297807</v>
      </c>
      <c r="P92" s="12">
        <f t="shared" si="9"/>
        <v>89</v>
      </c>
      <c r="Q92" s="12" t="s">
        <v>392</v>
      </c>
      <c r="R92" s="62">
        <v>2</v>
      </c>
      <c r="S92" s="62">
        <v>6</v>
      </c>
      <c r="T92" s="62">
        <v>24</v>
      </c>
    </row>
    <row r="93" ht="21" customHeight="1" spans="1:20">
      <c r="A93" s="12">
        <v>130</v>
      </c>
      <c r="B93" s="13" t="s">
        <v>144</v>
      </c>
      <c r="C93" s="12" t="s">
        <v>20</v>
      </c>
      <c r="D93" s="12" t="s">
        <v>393</v>
      </c>
      <c r="E93" s="12" t="s">
        <v>394</v>
      </c>
      <c r="F93" s="12">
        <v>59</v>
      </c>
      <c r="G93" s="12">
        <v>130</v>
      </c>
      <c r="H93" s="42">
        <f t="shared" si="5"/>
        <v>23.6</v>
      </c>
      <c r="I93" s="12">
        <v>27.6</v>
      </c>
      <c r="J93" s="12">
        <v>25.86</v>
      </c>
      <c r="K93" s="12">
        <v>27.76</v>
      </c>
      <c r="L93" s="41">
        <f t="shared" si="6"/>
        <v>81.22</v>
      </c>
      <c r="M93" s="32">
        <f>L93*(L$139/L$138)</f>
        <v>81.4363302989136</v>
      </c>
      <c r="N93" s="12">
        <f t="shared" si="7"/>
        <v>48.8617981793482</v>
      </c>
      <c r="O93" s="32">
        <f t="shared" si="8"/>
        <v>72.4617981793482</v>
      </c>
      <c r="P93" s="12">
        <f t="shared" si="9"/>
        <v>90</v>
      </c>
      <c r="Q93" s="12" t="s">
        <v>395</v>
      </c>
      <c r="R93" s="62">
        <v>3</v>
      </c>
      <c r="S93" s="62">
        <v>32</v>
      </c>
      <c r="T93" s="62">
        <v>33</v>
      </c>
    </row>
    <row r="94" ht="21" customHeight="1" spans="1:20">
      <c r="A94" s="12">
        <v>67</v>
      </c>
      <c r="B94" s="13" t="s">
        <v>144</v>
      </c>
      <c r="C94" s="12" t="s">
        <v>20</v>
      </c>
      <c r="D94" s="12" t="s">
        <v>396</v>
      </c>
      <c r="E94" s="12" t="s">
        <v>397</v>
      </c>
      <c r="F94" s="12">
        <v>66</v>
      </c>
      <c r="G94" s="12">
        <v>75</v>
      </c>
      <c r="H94" s="42">
        <f t="shared" si="5"/>
        <v>26.4</v>
      </c>
      <c r="I94" s="12">
        <v>24.2</v>
      </c>
      <c r="J94" s="12">
        <v>22.8</v>
      </c>
      <c r="K94" s="12">
        <v>26.6</v>
      </c>
      <c r="L94" s="41">
        <f t="shared" si="6"/>
        <v>73.6</v>
      </c>
      <c r="M94" s="32">
        <f>L94*(L$139/L$137)</f>
        <v>76.6595406257122</v>
      </c>
      <c r="N94" s="12">
        <f t="shared" si="7"/>
        <v>45.9957243754273</v>
      </c>
      <c r="O94" s="32">
        <f t="shared" si="8"/>
        <v>72.3957243754273</v>
      </c>
      <c r="P94" s="12">
        <f t="shared" si="9"/>
        <v>91</v>
      </c>
      <c r="Q94" s="12" t="s">
        <v>398</v>
      </c>
      <c r="R94" s="62">
        <v>2</v>
      </c>
      <c r="S94" s="62">
        <v>28</v>
      </c>
      <c r="T94" s="62">
        <v>9</v>
      </c>
    </row>
    <row r="95" ht="21" customHeight="1" spans="1:20">
      <c r="A95" s="12">
        <v>110</v>
      </c>
      <c r="B95" s="13" t="s">
        <v>144</v>
      </c>
      <c r="C95" s="12" t="s">
        <v>20</v>
      </c>
      <c r="D95" s="12" t="s">
        <v>399</v>
      </c>
      <c r="E95" s="12" t="s">
        <v>400</v>
      </c>
      <c r="F95" s="12">
        <v>69</v>
      </c>
      <c r="G95" s="12">
        <v>53</v>
      </c>
      <c r="H95" s="42">
        <f t="shared" si="5"/>
        <v>27.6</v>
      </c>
      <c r="I95" s="12">
        <v>28.58</v>
      </c>
      <c r="J95" s="12">
        <v>21.83</v>
      </c>
      <c r="K95" s="12">
        <v>23.86</v>
      </c>
      <c r="L95" s="41">
        <f t="shared" si="6"/>
        <v>74.27</v>
      </c>
      <c r="M95" s="32">
        <f>L95*(L$139/L$138)</f>
        <v>74.4678189029834</v>
      </c>
      <c r="N95" s="12">
        <f t="shared" si="7"/>
        <v>44.6806913417901</v>
      </c>
      <c r="O95" s="32">
        <f t="shared" si="8"/>
        <v>72.2806913417901</v>
      </c>
      <c r="P95" s="12">
        <f t="shared" si="9"/>
        <v>92</v>
      </c>
      <c r="Q95" s="12" t="s">
        <v>401</v>
      </c>
      <c r="R95" s="62">
        <v>3</v>
      </c>
      <c r="S95" s="62">
        <v>10</v>
      </c>
      <c r="T95" s="62">
        <v>15</v>
      </c>
    </row>
    <row r="96" ht="21" customHeight="1" spans="1:20">
      <c r="A96" s="12">
        <v>80</v>
      </c>
      <c r="B96" s="13" t="s">
        <v>144</v>
      </c>
      <c r="C96" s="12" t="s">
        <v>20</v>
      </c>
      <c r="D96" s="12" t="s">
        <v>402</v>
      </c>
      <c r="E96" s="12" t="s">
        <v>403</v>
      </c>
      <c r="F96" s="12">
        <v>61</v>
      </c>
      <c r="G96" s="12">
        <v>103</v>
      </c>
      <c r="H96" s="42">
        <f t="shared" si="5"/>
        <v>24.4</v>
      </c>
      <c r="I96" s="12">
        <v>26.4</v>
      </c>
      <c r="J96" s="12">
        <v>23.7</v>
      </c>
      <c r="K96" s="12">
        <v>26.4</v>
      </c>
      <c r="L96" s="41">
        <f t="shared" si="6"/>
        <v>76.5</v>
      </c>
      <c r="M96" s="32">
        <f>L96*(L$139/L$137)</f>
        <v>79.6800931775406</v>
      </c>
      <c r="N96" s="12">
        <f t="shared" si="7"/>
        <v>47.8080559065244</v>
      </c>
      <c r="O96" s="32">
        <f t="shared" si="8"/>
        <v>72.2080559065244</v>
      </c>
      <c r="P96" s="12">
        <f t="shared" si="9"/>
        <v>93</v>
      </c>
      <c r="Q96" s="12" t="s">
        <v>404</v>
      </c>
      <c r="R96" s="62">
        <v>2</v>
      </c>
      <c r="S96" s="62">
        <v>9</v>
      </c>
      <c r="T96" s="62">
        <v>29</v>
      </c>
    </row>
    <row r="97" ht="21" customHeight="1" spans="1:20">
      <c r="A97" s="12">
        <v>28</v>
      </c>
      <c r="B97" s="13" t="s">
        <v>144</v>
      </c>
      <c r="C97" s="12" t="s">
        <v>20</v>
      </c>
      <c r="D97" s="12" t="s">
        <v>405</v>
      </c>
      <c r="E97" s="12" t="s">
        <v>406</v>
      </c>
      <c r="F97" s="12">
        <v>65.5</v>
      </c>
      <c r="G97" s="12">
        <v>81</v>
      </c>
      <c r="H97" s="42">
        <f t="shared" si="5"/>
        <v>26.2</v>
      </c>
      <c r="I97" s="62">
        <v>29.44</v>
      </c>
      <c r="J97" s="12">
        <v>23.78</v>
      </c>
      <c r="K97" s="12">
        <v>26.3</v>
      </c>
      <c r="L97" s="41">
        <f t="shared" si="6"/>
        <v>79.52</v>
      </c>
      <c r="M97" s="32">
        <f>L97*(L$139/L$136)</f>
        <v>76.3194105365275</v>
      </c>
      <c r="N97" s="12">
        <f t="shared" si="7"/>
        <v>45.7916463219165</v>
      </c>
      <c r="O97" s="32">
        <f t="shared" si="8"/>
        <v>71.9916463219165</v>
      </c>
      <c r="P97" s="12">
        <f t="shared" si="9"/>
        <v>94</v>
      </c>
      <c r="Q97" s="12" t="s">
        <v>407</v>
      </c>
      <c r="R97" s="62">
        <v>1</v>
      </c>
      <c r="S97" s="62">
        <v>39</v>
      </c>
      <c r="T97" s="62">
        <v>39</v>
      </c>
    </row>
    <row r="98" ht="21" customHeight="1" spans="1:20">
      <c r="A98" s="12">
        <v>16</v>
      </c>
      <c r="B98" s="13" t="s">
        <v>144</v>
      </c>
      <c r="C98" s="12" t="s">
        <v>20</v>
      </c>
      <c r="D98" s="12" t="s">
        <v>378</v>
      </c>
      <c r="E98" s="12" t="s">
        <v>408</v>
      </c>
      <c r="F98" s="12">
        <v>70</v>
      </c>
      <c r="G98" s="12">
        <v>46</v>
      </c>
      <c r="H98" s="42">
        <f t="shared" si="5"/>
        <v>28</v>
      </c>
      <c r="I98" s="62">
        <v>28.42</v>
      </c>
      <c r="J98" s="12">
        <v>22.16</v>
      </c>
      <c r="K98" s="12">
        <v>25.78</v>
      </c>
      <c r="L98" s="41">
        <f t="shared" si="6"/>
        <v>76.36</v>
      </c>
      <c r="M98" s="32">
        <f>L98*(L$139/L$136)</f>
        <v>73.286596938748</v>
      </c>
      <c r="N98" s="12">
        <f t="shared" si="7"/>
        <v>43.9719581632488</v>
      </c>
      <c r="O98" s="32">
        <f t="shared" si="8"/>
        <v>71.9719581632488</v>
      </c>
      <c r="P98" s="12">
        <f t="shared" si="9"/>
        <v>95</v>
      </c>
      <c r="Q98" s="12" t="s">
        <v>409</v>
      </c>
      <c r="R98" s="62">
        <v>1</v>
      </c>
      <c r="S98" s="62">
        <v>29</v>
      </c>
      <c r="T98" s="62">
        <v>38</v>
      </c>
    </row>
    <row r="99" ht="21" customHeight="1" spans="1:20">
      <c r="A99" s="12">
        <v>17</v>
      </c>
      <c r="B99" s="13" t="s">
        <v>144</v>
      </c>
      <c r="C99" s="12" t="s">
        <v>20</v>
      </c>
      <c r="D99" s="12" t="s">
        <v>410</v>
      </c>
      <c r="E99" s="12" t="s">
        <v>411</v>
      </c>
      <c r="F99" s="12">
        <v>70</v>
      </c>
      <c r="G99" s="12">
        <v>46</v>
      </c>
      <c r="H99" s="42">
        <f t="shared" si="5"/>
        <v>28</v>
      </c>
      <c r="I99" s="62">
        <v>27.5</v>
      </c>
      <c r="J99" s="12">
        <v>21.64</v>
      </c>
      <c r="K99" s="12">
        <v>27.22</v>
      </c>
      <c r="L99" s="41">
        <f t="shared" si="6"/>
        <v>76.36</v>
      </c>
      <c r="M99" s="32">
        <f>L99*(L$139/L$136)</f>
        <v>73.286596938748</v>
      </c>
      <c r="N99" s="12">
        <f t="shared" si="7"/>
        <v>43.9719581632488</v>
      </c>
      <c r="O99" s="32">
        <f t="shared" si="8"/>
        <v>71.9719581632488</v>
      </c>
      <c r="P99" s="12">
        <f t="shared" si="9"/>
        <v>95</v>
      </c>
      <c r="Q99" s="12" t="s">
        <v>412</v>
      </c>
      <c r="R99" s="62">
        <v>1</v>
      </c>
      <c r="S99" s="62">
        <v>2</v>
      </c>
      <c r="T99" s="62">
        <v>40</v>
      </c>
    </row>
    <row r="100" ht="21" customHeight="1" spans="1:20">
      <c r="A100" s="12">
        <v>78</v>
      </c>
      <c r="B100" s="13" t="s">
        <v>144</v>
      </c>
      <c r="C100" s="12" t="s">
        <v>20</v>
      </c>
      <c r="D100" s="12" t="s">
        <v>413</v>
      </c>
      <c r="E100" s="12" t="s">
        <v>414</v>
      </c>
      <c r="F100" s="12">
        <v>61</v>
      </c>
      <c r="G100" s="12">
        <v>103</v>
      </c>
      <c r="H100" s="42">
        <f t="shared" si="5"/>
        <v>24.4</v>
      </c>
      <c r="I100" s="12">
        <v>26.8</v>
      </c>
      <c r="J100" s="12">
        <v>22</v>
      </c>
      <c r="K100" s="12">
        <v>27.1</v>
      </c>
      <c r="L100" s="41">
        <f t="shared" si="6"/>
        <v>75.9</v>
      </c>
      <c r="M100" s="32">
        <f>L100*(L$139/L$137)</f>
        <v>79.0551512702658</v>
      </c>
      <c r="N100" s="12">
        <f t="shared" si="7"/>
        <v>47.4330907621595</v>
      </c>
      <c r="O100" s="32">
        <f t="shared" si="8"/>
        <v>71.8330907621595</v>
      </c>
      <c r="P100" s="12">
        <f t="shared" si="9"/>
        <v>97</v>
      </c>
      <c r="Q100" s="12" t="s">
        <v>415</v>
      </c>
      <c r="R100" s="62">
        <v>2</v>
      </c>
      <c r="S100" s="62">
        <v>15</v>
      </c>
      <c r="T100" s="62">
        <v>41</v>
      </c>
    </row>
    <row r="101" ht="21" customHeight="1" spans="1:20">
      <c r="A101" s="12">
        <v>44</v>
      </c>
      <c r="B101" s="13" t="s">
        <v>144</v>
      </c>
      <c r="C101" s="12" t="s">
        <v>20</v>
      </c>
      <c r="D101" s="12" t="s">
        <v>416</v>
      </c>
      <c r="E101" s="12" t="s">
        <v>417</v>
      </c>
      <c r="F101" s="12">
        <v>59</v>
      </c>
      <c r="G101" s="12">
        <v>130</v>
      </c>
      <c r="H101" s="42">
        <f t="shared" si="5"/>
        <v>23.6</v>
      </c>
      <c r="I101" s="62">
        <v>29.84</v>
      </c>
      <c r="J101" s="12">
        <v>27.02</v>
      </c>
      <c r="K101" s="12">
        <v>26.64</v>
      </c>
      <c r="L101" s="41">
        <f t="shared" si="6"/>
        <v>83.5</v>
      </c>
      <c r="M101" s="32">
        <f>L101*(L$139/L$136)</f>
        <v>80.139220067908</v>
      </c>
      <c r="N101" s="12">
        <f t="shared" si="7"/>
        <v>48.0835320407448</v>
      </c>
      <c r="O101" s="32">
        <f t="shared" si="8"/>
        <v>71.6835320407448</v>
      </c>
      <c r="P101" s="12">
        <f t="shared" si="9"/>
        <v>98</v>
      </c>
      <c r="Q101" s="12" t="s">
        <v>418</v>
      </c>
      <c r="R101" s="62">
        <v>1</v>
      </c>
      <c r="S101" s="62">
        <v>40</v>
      </c>
      <c r="T101" s="62">
        <v>17</v>
      </c>
    </row>
    <row r="102" ht="21" customHeight="1" spans="1:20">
      <c r="A102" s="12">
        <v>87</v>
      </c>
      <c r="B102" s="13" t="s">
        <v>144</v>
      </c>
      <c r="C102" s="12" t="s">
        <v>20</v>
      </c>
      <c r="D102" s="12" t="s">
        <v>419</v>
      </c>
      <c r="E102" s="12" t="s">
        <v>420</v>
      </c>
      <c r="F102" s="12">
        <v>59.5</v>
      </c>
      <c r="G102" s="12">
        <v>126</v>
      </c>
      <c r="H102" s="42">
        <f t="shared" si="5"/>
        <v>23.8</v>
      </c>
      <c r="I102" s="12">
        <v>26.7</v>
      </c>
      <c r="J102" s="12">
        <v>19.2</v>
      </c>
      <c r="K102" s="12">
        <v>30.4</v>
      </c>
      <c r="L102" s="41">
        <f t="shared" si="6"/>
        <v>76.3</v>
      </c>
      <c r="M102" s="32">
        <f>L102*(L$139/L$137)</f>
        <v>79.471779208449</v>
      </c>
      <c r="N102" s="12">
        <f t="shared" si="7"/>
        <v>47.6830675250694</v>
      </c>
      <c r="O102" s="32">
        <f t="shared" si="8"/>
        <v>71.4830675250694</v>
      </c>
      <c r="P102" s="12">
        <f t="shared" si="9"/>
        <v>99</v>
      </c>
      <c r="Q102" s="12" t="s">
        <v>421</v>
      </c>
      <c r="R102" s="62">
        <v>2</v>
      </c>
      <c r="S102" s="62">
        <v>41</v>
      </c>
      <c r="T102" s="62">
        <v>10</v>
      </c>
    </row>
    <row r="103" ht="21" customHeight="1" spans="1:20">
      <c r="A103" s="12">
        <v>125</v>
      </c>
      <c r="B103" s="13" t="s">
        <v>144</v>
      </c>
      <c r="C103" s="12" t="s">
        <v>20</v>
      </c>
      <c r="D103" s="12" t="s">
        <v>422</v>
      </c>
      <c r="E103" s="12" t="s">
        <v>423</v>
      </c>
      <c r="F103" s="12">
        <v>60</v>
      </c>
      <c r="G103" s="12">
        <v>121</v>
      </c>
      <c r="H103" s="42">
        <f t="shared" si="5"/>
        <v>24</v>
      </c>
      <c r="I103" s="12">
        <v>29.44</v>
      </c>
      <c r="J103" s="12">
        <v>21.34</v>
      </c>
      <c r="K103" s="12">
        <v>27.88</v>
      </c>
      <c r="L103" s="41">
        <f t="shared" si="6"/>
        <v>78.66</v>
      </c>
      <c r="M103" s="32">
        <f>L103*(L$139/L$138)</f>
        <v>78.8695117127868</v>
      </c>
      <c r="N103" s="12">
        <f t="shared" si="7"/>
        <v>47.3217070276721</v>
      </c>
      <c r="O103" s="32">
        <f t="shared" si="8"/>
        <v>71.3217070276721</v>
      </c>
      <c r="P103" s="12">
        <f t="shared" si="9"/>
        <v>100</v>
      </c>
      <c r="Q103" s="12" t="s">
        <v>424</v>
      </c>
      <c r="R103" s="62">
        <v>3</v>
      </c>
      <c r="S103" s="62">
        <v>40</v>
      </c>
      <c r="T103" s="62">
        <v>7</v>
      </c>
    </row>
    <row r="104" ht="21" customHeight="1" spans="1:20">
      <c r="A104" s="12">
        <v>75</v>
      </c>
      <c r="B104" s="13" t="s">
        <v>144</v>
      </c>
      <c r="C104" s="12" t="s">
        <v>20</v>
      </c>
      <c r="D104" s="12" t="s">
        <v>425</v>
      </c>
      <c r="E104" s="12" t="s">
        <v>426</v>
      </c>
      <c r="F104" s="12">
        <v>62</v>
      </c>
      <c r="G104" s="12">
        <v>98</v>
      </c>
      <c r="H104" s="42">
        <f t="shared" si="5"/>
        <v>24.8</v>
      </c>
      <c r="I104" s="12">
        <v>25.8</v>
      </c>
      <c r="J104" s="12">
        <v>20.2</v>
      </c>
      <c r="K104" s="12">
        <v>28.4</v>
      </c>
      <c r="L104" s="41">
        <f t="shared" si="6"/>
        <v>74.4</v>
      </c>
      <c r="M104" s="32">
        <f>L104*(L$139/L$137)</f>
        <v>77.4927965020787</v>
      </c>
      <c r="N104" s="12">
        <f t="shared" si="7"/>
        <v>46.4956779012472</v>
      </c>
      <c r="O104" s="32">
        <f t="shared" si="8"/>
        <v>71.2956779012472</v>
      </c>
      <c r="P104" s="12">
        <f t="shared" si="9"/>
        <v>101</v>
      </c>
      <c r="Q104" s="12" t="s">
        <v>427</v>
      </c>
      <c r="R104" s="62">
        <v>2</v>
      </c>
      <c r="S104" s="62">
        <v>17</v>
      </c>
      <c r="T104" s="62">
        <v>11</v>
      </c>
    </row>
    <row r="105" ht="21" customHeight="1" spans="1:20">
      <c r="A105" s="12">
        <v>117</v>
      </c>
      <c r="B105" s="13" t="s">
        <v>144</v>
      </c>
      <c r="C105" s="12" t="s">
        <v>20</v>
      </c>
      <c r="D105" s="12" t="s">
        <v>428</v>
      </c>
      <c r="E105" s="12" t="s">
        <v>429</v>
      </c>
      <c r="F105" s="12">
        <v>66</v>
      </c>
      <c r="G105" s="12">
        <v>75</v>
      </c>
      <c r="H105" s="42">
        <f t="shared" si="5"/>
        <v>26.4</v>
      </c>
      <c r="I105" s="12">
        <v>28.92</v>
      </c>
      <c r="J105" s="12">
        <v>23.5</v>
      </c>
      <c r="K105" s="12">
        <v>21.94</v>
      </c>
      <c r="L105" s="41">
        <f t="shared" si="6"/>
        <v>74.36</v>
      </c>
      <c r="M105" s="32">
        <f>L105*(L$139/L$138)</f>
        <v>74.558058618902</v>
      </c>
      <c r="N105" s="12">
        <f t="shared" si="7"/>
        <v>44.7348351713412</v>
      </c>
      <c r="O105" s="32">
        <f t="shared" si="8"/>
        <v>71.1348351713412</v>
      </c>
      <c r="P105" s="12">
        <f t="shared" si="9"/>
        <v>102</v>
      </c>
      <c r="Q105" s="12" t="s">
        <v>430</v>
      </c>
      <c r="R105" s="62">
        <v>3</v>
      </c>
      <c r="S105" s="62">
        <v>18</v>
      </c>
      <c r="T105" s="62">
        <v>11</v>
      </c>
    </row>
    <row r="106" ht="21" customHeight="1" spans="1:20">
      <c r="A106" s="12">
        <v>118</v>
      </c>
      <c r="B106" s="13" t="s">
        <v>144</v>
      </c>
      <c r="C106" s="12" t="s">
        <v>20</v>
      </c>
      <c r="D106" s="12" t="s">
        <v>272</v>
      </c>
      <c r="E106" s="12" t="s">
        <v>431</v>
      </c>
      <c r="F106" s="12">
        <v>63.5</v>
      </c>
      <c r="G106" s="12">
        <v>90</v>
      </c>
      <c r="H106" s="42">
        <f t="shared" si="5"/>
        <v>25.4</v>
      </c>
      <c r="I106" s="12">
        <v>27.47</v>
      </c>
      <c r="J106" s="12">
        <v>24.2</v>
      </c>
      <c r="K106" s="12">
        <v>23.79</v>
      </c>
      <c r="L106" s="41">
        <f t="shared" si="6"/>
        <v>75.46</v>
      </c>
      <c r="M106" s="32">
        <f>L106*(L$139/L$138)</f>
        <v>75.6609884801283</v>
      </c>
      <c r="N106" s="12">
        <f t="shared" si="7"/>
        <v>45.396593088077</v>
      </c>
      <c r="O106" s="32">
        <f t="shared" si="8"/>
        <v>70.796593088077</v>
      </c>
      <c r="P106" s="12">
        <f t="shared" si="9"/>
        <v>103</v>
      </c>
      <c r="Q106" s="12" t="s">
        <v>432</v>
      </c>
      <c r="R106" s="62">
        <v>3</v>
      </c>
      <c r="S106" s="62">
        <v>42</v>
      </c>
      <c r="T106" s="62">
        <v>28</v>
      </c>
    </row>
    <row r="107" ht="21" customHeight="1" spans="1:20">
      <c r="A107" s="12">
        <v>82</v>
      </c>
      <c r="B107" s="13" t="s">
        <v>144</v>
      </c>
      <c r="C107" s="12" t="s">
        <v>20</v>
      </c>
      <c r="D107" s="12" t="s">
        <v>433</v>
      </c>
      <c r="E107" s="12" t="s">
        <v>434</v>
      </c>
      <c r="F107" s="12">
        <v>60.5</v>
      </c>
      <c r="G107" s="12">
        <v>115</v>
      </c>
      <c r="H107" s="42">
        <f t="shared" si="5"/>
        <v>24.2</v>
      </c>
      <c r="I107" s="12">
        <v>26.1</v>
      </c>
      <c r="J107" s="12">
        <v>23.6</v>
      </c>
      <c r="K107" s="12">
        <v>24.8</v>
      </c>
      <c r="L107" s="41">
        <f t="shared" si="6"/>
        <v>74.5</v>
      </c>
      <c r="M107" s="32">
        <f>L107*(L$139/L$137)</f>
        <v>77.5969534866245</v>
      </c>
      <c r="N107" s="12">
        <f t="shared" si="7"/>
        <v>46.5581720919747</v>
      </c>
      <c r="O107" s="32">
        <f t="shared" si="8"/>
        <v>70.7581720919747</v>
      </c>
      <c r="P107" s="12">
        <f t="shared" si="9"/>
        <v>104</v>
      </c>
      <c r="Q107" s="12" t="s">
        <v>435</v>
      </c>
      <c r="R107" s="62">
        <v>2</v>
      </c>
      <c r="S107" s="62">
        <v>42</v>
      </c>
      <c r="T107" s="62">
        <v>25</v>
      </c>
    </row>
    <row r="108" ht="21" customHeight="1" spans="1:20">
      <c r="A108" s="12">
        <v>36</v>
      </c>
      <c r="B108" s="13" t="s">
        <v>144</v>
      </c>
      <c r="C108" s="12" t="s">
        <v>20</v>
      </c>
      <c r="D108" s="12" t="s">
        <v>436</v>
      </c>
      <c r="E108" s="12" t="s">
        <v>437</v>
      </c>
      <c r="F108" s="12">
        <v>61</v>
      </c>
      <c r="G108" s="12">
        <v>103</v>
      </c>
      <c r="H108" s="42">
        <f t="shared" si="5"/>
        <v>24.4</v>
      </c>
      <c r="I108" s="62">
        <v>30.4</v>
      </c>
      <c r="J108" s="12">
        <v>23.18</v>
      </c>
      <c r="K108" s="12">
        <v>26.6</v>
      </c>
      <c r="L108" s="41">
        <f t="shared" si="6"/>
        <v>80.18</v>
      </c>
      <c r="M108" s="32">
        <f>L108*(L$139/L$136)</f>
        <v>76.9528462879624</v>
      </c>
      <c r="N108" s="12">
        <f t="shared" si="7"/>
        <v>46.1717077727775</v>
      </c>
      <c r="O108" s="32">
        <f t="shared" si="8"/>
        <v>70.5717077727775</v>
      </c>
      <c r="P108" s="12">
        <f t="shared" si="9"/>
        <v>105</v>
      </c>
      <c r="Q108" s="12" t="s">
        <v>438</v>
      </c>
      <c r="R108" s="62">
        <v>1</v>
      </c>
      <c r="S108" s="62">
        <v>3</v>
      </c>
      <c r="T108" s="62">
        <v>2</v>
      </c>
    </row>
    <row r="109" ht="21" customHeight="1" spans="1:20">
      <c r="A109" s="12">
        <v>71</v>
      </c>
      <c r="B109" s="13" t="s">
        <v>144</v>
      </c>
      <c r="C109" s="12" t="s">
        <v>20</v>
      </c>
      <c r="D109" s="12" t="s">
        <v>197</v>
      </c>
      <c r="E109" s="12" t="s">
        <v>439</v>
      </c>
      <c r="F109" s="12">
        <v>64</v>
      </c>
      <c r="G109" s="12">
        <v>88</v>
      </c>
      <c r="H109" s="42">
        <f t="shared" si="5"/>
        <v>25.6</v>
      </c>
      <c r="I109" s="12">
        <v>27.7</v>
      </c>
      <c r="J109" s="12">
        <v>22.8</v>
      </c>
      <c r="K109" s="12">
        <v>21.2</v>
      </c>
      <c r="L109" s="41">
        <f t="shared" si="6"/>
        <v>71.7</v>
      </c>
      <c r="M109" s="32">
        <f>L109*(L$139/L$137)</f>
        <v>74.680557919342</v>
      </c>
      <c r="N109" s="12">
        <f t="shared" si="7"/>
        <v>44.8083347516052</v>
      </c>
      <c r="O109" s="32">
        <f t="shared" si="8"/>
        <v>70.4083347516052</v>
      </c>
      <c r="P109" s="12">
        <f t="shared" si="9"/>
        <v>106</v>
      </c>
      <c r="Q109" s="12" t="s">
        <v>440</v>
      </c>
      <c r="R109" s="62">
        <v>2</v>
      </c>
      <c r="S109" s="62">
        <v>18</v>
      </c>
      <c r="T109" s="62">
        <v>22</v>
      </c>
    </row>
    <row r="110" ht="21" customHeight="1" spans="1:20">
      <c r="A110" s="12">
        <v>43</v>
      </c>
      <c r="B110" s="13" t="s">
        <v>144</v>
      </c>
      <c r="C110" s="12" t="s">
        <v>20</v>
      </c>
      <c r="D110" s="12" t="s">
        <v>441</v>
      </c>
      <c r="E110" s="12" t="s">
        <v>442</v>
      </c>
      <c r="F110" s="12">
        <v>59</v>
      </c>
      <c r="G110" s="12">
        <v>130</v>
      </c>
      <c r="H110" s="42">
        <f t="shared" si="5"/>
        <v>23.6</v>
      </c>
      <c r="I110" s="62">
        <v>27.6</v>
      </c>
      <c r="J110" s="12">
        <v>22.42</v>
      </c>
      <c r="K110" s="12">
        <v>30.46</v>
      </c>
      <c r="L110" s="41">
        <f t="shared" si="6"/>
        <v>80.48</v>
      </c>
      <c r="M110" s="32">
        <f>L110*(L$139/L$136)</f>
        <v>77.2407716295238</v>
      </c>
      <c r="N110" s="12">
        <f t="shared" si="7"/>
        <v>46.3444629777143</v>
      </c>
      <c r="O110" s="32">
        <f t="shared" si="8"/>
        <v>69.9444629777143</v>
      </c>
      <c r="P110" s="12">
        <f t="shared" si="9"/>
        <v>107</v>
      </c>
      <c r="Q110" s="12" t="s">
        <v>443</v>
      </c>
      <c r="R110" s="62">
        <v>1</v>
      </c>
      <c r="S110" s="62">
        <v>4</v>
      </c>
      <c r="T110" s="62">
        <v>18</v>
      </c>
    </row>
    <row r="111" ht="21" customHeight="1" spans="1:20">
      <c r="A111" s="12">
        <v>37</v>
      </c>
      <c r="B111" s="13" t="s">
        <v>144</v>
      </c>
      <c r="C111" s="12" t="s">
        <v>20</v>
      </c>
      <c r="D111" s="12" t="s">
        <v>444</v>
      </c>
      <c r="E111" s="12" t="s">
        <v>445</v>
      </c>
      <c r="F111" s="12">
        <v>61</v>
      </c>
      <c r="G111" s="12">
        <v>103</v>
      </c>
      <c r="H111" s="42">
        <f t="shared" si="5"/>
        <v>24.4</v>
      </c>
      <c r="I111" s="62">
        <v>29.4</v>
      </c>
      <c r="J111" s="12">
        <v>23.72</v>
      </c>
      <c r="K111" s="12">
        <v>25.84</v>
      </c>
      <c r="L111" s="41">
        <f t="shared" si="6"/>
        <v>78.96</v>
      </c>
      <c r="M111" s="32">
        <f>L111*(L$139/L$136)</f>
        <v>75.7819498989463</v>
      </c>
      <c r="N111" s="12">
        <f t="shared" si="7"/>
        <v>45.4691699393678</v>
      </c>
      <c r="O111" s="32">
        <f t="shared" si="8"/>
        <v>69.8691699393678</v>
      </c>
      <c r="P111" s="12">
        <f t="shared" si="9"/>
        <v>108</v>
      </c>
      <c r="Q111" s="12" t="s">
        <v>446</v>
      </c>
      <c r="R111" s="62">
        <v>1</v>
      </c>
      <c r="S111" s="62">
        <v>38</v>
      </c>
      <c r="T111" s="62">
        <v>22</v>
      </c>
    </row>
    <row r="112" ht="21" customHeight="1" spans="1:20">
      <c r="A112" s="12">
        <v>122</v>
      </c>
      <c r="B112" s="13" t="s">
        <v>144</v>
      </c>
      <c r="C112" s="12" t="s">
        <v>20</v>
      </c>
      <c r="D112" s="12" t="s">
        <v>447</v>
      </c>
      <c r="E112" s="12" t="s">
        <v>448</v>
      </c>
      <c r="F112" s="12">
        <v>61</v>
      </c>
      <c r="G112" s="12">
        <v>103</v>
      </c>
      <c r="H112" s="42">
        <f t="shared" si="5"/>
        <v>24.4</v>
      </c>
      <c r="I112" s="12">
        <v>26.78</v>
      </c>
      <c r="J112" s="12">
        <v>23.6</v>
      </c>
      <c r="K112" s="12">
        <v>25.02</v>
      </c>
      <c r="L112" s="41">
        <f t="shared" si="6"/>
        <v>75.4</v>
      </c>
      <c r="M112" s="32">
        <f>L112*(L$139/L$138)</f>
        <v>75.600828669516</v>
      </c>
      <c r="N112" s="12">
        <f t="shared" si="7"/>
        <v>45.3604972017096</v>
      </c>
      <c r="O112" s="32">
        <f t="shared" si="8"/>
        <v>69.7604972017096</v>
      </c>
      <c r="P112" s="12">
        <f t="shared" si="9"/>
        <v>109</v>
      </c>
      <c r="Q112" s="12" t="s">
        <v>449</v>
      </c>
      <c r="R112" s="62">
        <v>3</v>
      </c>
      <c r="S112" s="62">
        <v>2</v>
      </c>
      <c r="T112" s="62">
        <v>8</v>
      </c>
    </row>
    <row r="113" ht="21" customHeight="1" spans="1:20">
      <c r="A113" s="12">
        <v>85</v>
      </c>
      <c r="B113" s="13" t="s">
        <v>144</v>
      </c>
      <c r="C113" s="12" t="s">
        <v>20</v>
      </c>
      <c r="D113" s="12" t="s">
        <v>450</v>
      </c>
      <c r="E113" s="12" t="s">
        <v>451</v>
      </c>
      <c r="F113" s="12">
        <v>59.5</v>
      </c>
      <c r="G113" s="12">
        <v>126</v>
      </c>
      <c r="H113" s="42">
        <f t="shared" si="5"/>
        <v>23.8</v>
      </c>
      <c r="I113" s="12">
        <v>26.8</v>
      </c>
      <c r="J113" s="12">
        <v>22.6</v>
      </c>
      <c r="K113" s="12">
        <v>24</v>
      </c>
      <c r="L113" s="41">
        <f t="shared" si="6"/>
        <v>73.4</v>
      </c>
      <c r="M113" s="32">
        <f>L113*(L$139/L$137)</f>
        <v>76.4512266566206</v>
      </c>
      <c r="N113" s="12">
        <f t="shared" si="7"/>
        <v>45.8707359939724</v>
      </c>
      <c r="O113" s="32">
        <f t="shared" si="8"/>
        <v>69.6707359939724</v>
      </c>
      <c r="P113" s="12">
        <f t="shared" si="9"/>
        <v>110</v>
      </c>
      <c r="Q113" s="12" t="s">
        <v>452</v>
      </c>
      <c r="R113" s="62">
        <v>2</v>
      </c>
      <c r="S113" s="62">
        <v>40</v>
      </c>
      <c r="T113" s="62">
        <v>42</v>
      </c>
    </row>
    <row r="114" ht="21" customHeight="1" spans="1:20">
      <c r="A114" s="12">
        <v>86</v>
      </c>
      <c r="B114" s="13" t="s">
        <v>144</v>
      </c>
      <c r="C114" s="12" t="s">
        <v>20</v>
      </c>
      <c r="D114" s="12" t="s">
        <v>453</v>
      </c>
      <c r="E114" s="12" t="s">
        <v>454</v>
      </c>
      <c r="F114" s="12">
        <v>59.5</v>
      </c>
      <c r="G114" s="12">
        <v>126</v>
      </c>
      <c r="H114" s="42">
        <f t="shared" si="5"/>
        <v>23.8</v>
      </c>
      <c r="I114" s="12">
        <v>25.8</v>
      </c>
      <c r="J114" s="12">
        <v>21.4</v>
      </c>
      <c r="K114" s="12">
        <v>26</v>
      </c>
      <c r="L114" s="41">
        <f t="shared" si="6"/>
        <v>73.2</v>
      </c>
      <c r="M114" s="32">
        <f>L114*(L$139/L$137)</f>
        <v>76.242912687529</v>
      </c>
      <c r="N114" s="12">
        <f t="shared" si="7"/>
        <v>45.7457476125174</v>
      </c>
      <c r="O114" s="32">
        <f t="shared" si="8"/>
        <v>69.5457476125174</v>
      </c>
      <c r="P114" s="12">
        <f t="shared" si="9"/>
        <v>111</v>
      </c>
      <c r="Q114" s="12" t="s">
        <v>455</v>
      </c>
      <c r="R114" s="62">
        <v>2</v>
      </c>
      <c r="S114" s="62">
        <v>11</v>
      </c>
      <c r="T114" s="62">
        <v>33</v>
      </c>
    </row>
    <row r="115" ht="21" customHeight="1" spans="1:20">
      <c r="A115" s="12">
        <v>111</v>
      </c>
      <c r="B115" s="13" t="s">
        <v>144</v>
      </c>
      <c r="C115" s="12" t="s">
        <v>20</v>
      </c>
      <c r="D115" s="12" t="s">
        <v>456</v>
      </c>
      <c r="E115" s="12" t="s">
        <v>457</v>
      </c>
      <c r="F115" s="12">
        <v>69</v>
      </c>
      <c r="G115" s="12">
        <v>53</v>
      </c>
      <c r="H115" s="42">
        <f t="shared" si="5"/>
        <v>27.6</v>
      </c>
      <c r="I115" s="12">
        <v>26.43</v>
      </c>
      <c r="J115" s="12">
        <v>21.5</v>
      </c>
      <c r="K115" s="12">
        <v>21.72</v>
      </c>
      <c r="L115" s="41">
        <f t="shared" si="6"/>
        <v>69.65</v>
      </c>
      <c r="M115" s="32">
        <f>L115*(L$139/L$138)</f>
        <v>69.8355134858327</v>
      </c>
      <c r="N115" s="12">
        <f t="shared" si="7"/>
        <v>41.9013080914996</v>
      </c>
      <c r="O115" s="32">
        <f t="shared" si="8"/>
        <v>69.5013080914996</v>
      </c>
      <c r="P115" s="12">
        <f t="shared" si="9"/>
        <v>112</v>
      </c>
      <c r="Q115" s="12" t="s">
        <v>458</v>
      </c>
      <c r="R115" s="62">
        <v>3</v>
      </c>
      <c r="S115" s="62">
        <v>7</v>
      </c>
      <c r="T115" s="62">
        <v>21</v>
      </c>
    </row>
    <row r="116" ht="21" customHeight="1" spans="1:20">
      <c r="A116" s="12">
        <v>76</v>
      </c>
      <c r="B116" s="13" t="s">
        <v>144</v>
      </c>
      <c r="C116" s="12" t="s">
        <v>20</v>
      </c>
      <c r="D116" s="12" t="s">
        <v>459</v>
      </c>
      <c r="E116" s="12" t="s">
        <v>460</v>
      </c>
      <c r="F116" s="12">
        <v>61.5</v>
      </c>
      <c r="G116" s="12">
        <v>100</v>
      </c>
      <c r="H116" s="42">
        <f t="shared" si="5"/>
        <v>24.6</v>
      </c>
      <c r="I116" s="12">
        <v>29</v>
      </c>
      <c r="J116" s="12">
        <v>18</v>
      </c>
      <c r="K116" s="12">
        <v>24.7</v>
      </c>
      <c r="L116" s="41">
        <f t="shared" si="6"/>
        <v>71.7</v>
      </c>
      <c r="M116" s="32">
        <f t="shared" ref="M116:M121" si="10">L116*(L$139/L$137)</f>
        <v>74.680557919342</v>
      </c>
      <c r="N116" s="12">
        <f t="shared" si="7"/>
        <v>44.8083347516052</v>
      </c>
      <c r="O116" s="32">
        <f t="shared" si="8"/>
        <v>69.4083347516052</v>
      </c>
      <c r="P116" s="12">
        <f t="shared" si="9"/>
        <v>113</v>
      </c>
      <c r="Q116" s="12" t="s">
        <v>461</v>
      </c>
      <c r="R116" s="62">
        <v>2</v>
      </c>
      <c r="S116" s="62">
        <v>27</v>
      </c>
      <c r="T116" s="62">
        <v>23</v>
      </c>
    </row>
    <row r="117" ht="21" customHeight="1" spans="1:20">
      <c r="A117" s="12">
        <v>70</v>
      </c>
      <c r="B117" s="13" t="s">
        <v>144</v>
      </c>
      <c r="C117" s="12" t="s">
        <v>20</v>
      </c>
      <c r="D117" s="12" t="s">
        <v>462</v>
      </c>
      <c r="E117" s="12" t="s">
        <v>463</v>
      </c>
      <c r="F117" s="12">
        <v>65</v>
      </c>
      <c r="G117" s="12">
        <v>84</v>
      </c>
      <c r="H117" s="42">
        <f t="shared" si="5"/>
        <v>26</v>
      </c>
      <c r="I117" s="12">
        <v>25.7</v>
      </c>
      <c r="J117" s="12">
        <v>22.6</v>
      </c>
      <c r="K117" s="12">
        <v>21.1</v>
      </c>
      <c r="L117" s="41">
        <f t="shared" si="6"/>
        <v>69.4</v>
      </c>
      <c r="M117" s="32">
        <f t="shared" si="10"/>
        <v>72.2849472747885</v>
      </c>
      <c r="N117" s="12">
        <f t="shared" si="7"/>
        <v>43.3709683648731</v>
      </c>
      <c r="O117" s="32">
        <f t="shared" si="8"/>
        <v>69.3709683648731</v>
      </c>
      <c r="P117" s="12">
        <f t="shared" si="9"/>
        <v>114</v>
      </c>
      <c r="Q117" s="12" t="s">
        <v>464</v>
      </c>
      <c r="R117" s="62">
        <v>2</v>
      </c>
      <c r="S117" s="62">
        <v>32</v>
      </c>
      <c r="T117" s="62">
        <v>40</v>
      </c>
    </row>
    <row r="118" ht="21" customHeight="1" spans="1:20">
      <c r="A118" s="12">
        <v>81</v>
      </c>
      <c r="B118" s="13" t="s">
        <v>144</v>
      </c>
      <c r="C118" s="12" t="s">
        <v>20</v>
      </c>
      <c r="D118" s="12" t="s">
        <v>173</v>
      </c>
      <c r="E118" s="12" t="s">
        <v>465</v>
      </c>
      <c r="F118" s="12">
        <v>60.5</v>
      </c>
      <c r="G118" s="12">
        <v>115</v>
      </c>
      <c r="H118" s="42">
        <f t="shared" si="5"/>
        <v>24.2</v>
      </c>
      <c r="I118" s="12">
        <v>26.4</v>
      </c>
      <c r="J118" s="12">
        <v>21.4</v>
      </c>
      <c r="K118" s="12">
        <v>24.2</v>
      </c>
      <c r="L118" s="41">
        <f t="shared" si="6"/>
        <v>72</v>
      </c>
      <c r="M118" s="32">
        <f t="shared" si="10"/>
        <v>74.9930288729794</v>
      </c>
      <c r="N118" s="12">
        <f t="shared" si="7"/>
        <v>44.9958173237876</v>
      </c>
      <c r="O118" s="32">
        <f t="shared" si="8"/>
        <v>69.1958173237876</v>
      </c>
      <c r="P118" s="12">
        <f t="shared" si="9"/>
        <v>115</v>
      </c>
      <c r="Q118" s="12" t="s">
        <v>466</v>
      </c>
      <c r="R118" s="62">
        <v>2</v>
      </c>
      <c r="S118" s="62">
        <v>33</v>
      </c>
      <c r="T118" s="62">
        <v>43</v>
      </c>
    </row>
    <row r="119" ht="21" customHeight="1" spans="1:20">
      <c r="A119" s="12">
        <v>72</v>
      </c>
      <c r="B119" s="13" t="s">
        <v>144</v>
      </c>
      <c r="C119" s="12" t="s">
        <v>20</v>
      </c>
      <c r="D119" s="12" t="s">
        <v>467</v>
      </c>
      <c r="E119" s="12" t="s">
        <v>468</v>
      </c>
      <c r="F119" s="12">
        <v>64</v>
      </c>
      <c r="G119" s="12">
        <v>88</v>
      </c>
      <c r="H119" s="42">
        <f t="shared" si="5"/>
        <v>25.6</v>
      </c>
      <c r="I119" s="12">
        <v>26</v>
      </c>
      <c r="J119" s="12">
        <v>20.6</v>
      </c>
      <c r="K119" s="12">
        <v>23</v>
      </c>
      <c r="L119" s="41">
        <f t="shared" si="6"/>
        <v>69.6</v>
      </c>
      <c r="M119" s="32">
        <f t="shared" si="10"/>
        <v>72.4932612438801</v>
      </c>
      <c r="N119" s="12">
        <f t="shared" si="7"/>
        <v>43.495956746328</v>
      </c>
      <c r="O119" s="32">
        <f t="shared" si="8"/>
        <v>69.095956746328</v>
      </c>
      <c r="P119" s="12">
        <f t="shared" si="9"/>
        <v>116</v>
      </c>
      <c r="Q119" s="12" t="s">
        <v>469</v>
      </c>
      <c r="R119" s="62">
        <v>2</v>
      </c>
      <c r="S119" s="62">
        <v>31</v>
      </c>
      <c r="T119" s="62">
        <v>3</v>
      </c>
    </row>
    <row r="120" ht="21" customHeight="1" spans="1:20">
      <c r="A120" s="12">
        <v>48</v>
      </c>
      <c r="B120" s="13" t="s">
        <v>144</v>
      </c>
      <c r="C120" s="12" t="s">
        <v>20</v>
      </c>
      <c r="D120" s="12" t="s">
        <v>470</v>
      </c>
      <c r="E120" s="12" t="s">
        <v>471</v>
      </c>
      <c r="F120" s="12">
        <v>74.5</v>
      </c>
      <c r="G120" s="12">
        <v>14</v>
      </c>
      <c r="H120" s="42">
        <f t="shared" si="5"/>
        <v>29.8</v>
      </c>
      <c r="I120" s="12">
        <v>24.1</v>
      </c>
      <c r="J120" s="12">
        <v>18.6</v>
      </c>
      <c r="K120" s="12">
        <v>20</v>
      </c>
      <c r="L120" s="41">
        <f t="shared" si="6"/>
        <v>62.7</v>
      </c>
      <c r="M120" s="32">
        <f t="shared" si="10"/>
        <v>65.3064293102195</v>
      </c>
      <c r="N120" s="12">
        <f t="shared" si="7"/>
        <v>39.1838575861317</v>
      </c>
      <c r="O120" s="32">
        <f t="shared" si="8"/>
        <v>68.9838575861317</v>
      </c>
      <c r="P120" s="12">
        <f t="shared" si="9"/>
        <v>117</v>
      </c>
      <c r="Q120" s="12" t="s">
        <v>472</v>
      </c>
      <c r="R120" s="62">
        <v>2</v>
      </c>
      <c r="S120" s="62">
        <v>34</v>
      </c>
      <c r="T120" s="62">
        <v>7</v>
      </c>
    </row>
    <row r="121" ht="21" customHeight="1" spans="1:20">
      <c r="A121" s="12">
        <v>77</v>
      </c>
      <c r="B121" s="13" t="s">
        <v>144</v>
      </c>
      <c r="C121" s="12" t="s">
        <v>20</v>
      </c>
      <c r="D121" s="12" t="s">
        <v>272</v>
      </c>
      <c r="E121" s="12" t="s">
        <v>473</v>
      </c>
      <c r="F121" s="12">
        <v>61.5</v>
      </c>
      <c r="G121" s="12">
        <v>100</v>
      </c>
      <c r="H121" s="42">
        <f t="shared" si="5"/>
        <v>24.6</v>
      </c>
      <c r="I121" s="12">
        <v>27.2</v>
      </c>
      <c r="J121" s="12">
        <v>19.8</v>
      </c>
      <c r="K121" s="12">
        <v>22.8</v>
      </c>
      <c r="L121" s="41">
        <f t="shared" si="6"/>
        <v>69.8</v>
      </c>
      <c r="M121" s="32">
        <f t="shared" si="10"/>
        <v>72.7015752129717</v>
      </c>
      <c r="N121" s="12">
        <f t="shared" si="7"/>
        <v>43.620945127783</v>
      </c>
      <c r="O121" s="32">
        <f t="shared" si="8"/>
        <v>68.220945127783</v>
      </c>
      <c r="P121" s="12">
        <f t="shared" si="9"/>
        <v>118</v>
      </c>
      <c r="Q121" s="12" t="s">
        <v>474</v>
      </c>
      <c r="R121" s="62">
        <v>2</v>
      </c>
      <c r="S121" s="62">
        <v>19</v>
      </c>
      <c r="T121" s="62">
        <v>21</v>
      </c>
    </row>
    <row r="122" ht="21" customHeight="1" spans="1:20">
      <c r="A122" s="12">
        <v>121</v>
      </c>
      <c r="B122" s="13" t="s">
        <v>144</v>
      </c>
      <c r="C122" s="12" t="s">
        <v>20</v>
      </c>
      <c r="D122" s="12" t="s">
        <v>475</v>
      </c>
      <c r="E122" s="12" t="s">
        <v>476</v>
      </c>
      <c r="F122" s="12">
        <v>61</v>
      </c>
      <c r="G122" s="12">
        <v>103</v>
      </c>
      <c r="H122" s="42">
        <f t="shared" si="5"/>
        <v>24.4</v>
      </c>
      <c r="I122" s="12">
        <v>28.81</v>
      </c>
      <c r="J122" s="12">
        <v>22.47</v>
      </c>
      <c r="K122" s="12">
        <v>21.27</v>
      </c>
      <c r="L122" s="41">
        <f t="shared" si="6"/>
        <v>72.55</v>
      </c>
      <c r="M122" s="32">
        <f>L122*(L$139/L$138)</f>
        <v>72.7432376654295</v>
      </c>
      <c r="N122" s="12">
        <f t="shared" si="7"/>
        <v>43.6459425992577</v>
      </c>
      <c r="O122" s="32">
        <f t="shared" si="8"/>
        <v>68.0459425992577</v>
      </c>
      <c r="P122" s="12">
        <f t="shared" si="9"/>
        <v>119</v>
      </c>
      <c r="Q122" s="12" t="s">
        <v>477</v>
      </c>
      <c r="R122" s="62">
        <v>3</v>
      </c>
      <c r="S122" s="62">
        <v>44</v>
      </c>
      <c r="T122" s="62">
        <v>39</v>
      </c>
    </row>
    <row r="123" ht="21" customHeight="1" spans="1:20">
      <c r="A123" s="12">
        <v>31</v>
      </c>
      <c r="B123" s="13" t="s">
        <v>144</v>
      </c>
      <c r="C123" s="12" t="s">
        <v>20</v>
      </c>
      <c r="D123" s="12" t="s">
        <v>167</v>
      </c>
      <c r="E123" s="12" t="s">
        <v>478</v>
      </c>
      <c r="F123" s="12">
        <v>63</v>
      </c>
      <c r="G123" s="12">
        <v>92</v>
      </c>
      <c r="H123" s="42">
        <f t="shared" si="5"/>
        <v>25.2</v>
      </c>
      <c r="I123" s="62">
        <v>24.8</v>
      </c>
      <c r="J123" s="12">
        <v>21.2</v>
      </c>
      <c r="K123" s="12">
        <v>28.24</v>
      </c>
      <c r="L123" s="41">
        <f t="shared" si="6"/>
        <v>74.24</v>
      </c>
      <c r="M123" s="32">
        <f>L123*(L$139/L$136)</f>
        <v>71.2519245250478</v>
      </c>
      <c r="N123" s="12">
        <f t="shared" si="7"/>
        <v>42.7511547150287</v>
      </c>
      <c r="O123" s="32">
        <f t="shared" si="8"/>
        <v>67.9511547150287</v>
      </c>
      <c r="P123" s="12">
        <f t="shared" si="9"/>
        <v>120</v>
      </c>
      <c r="Q123" s="12" t="s">
        <v>479</v>
      </c>
      <c r="R123" s="62">
        <v>1</v>
      </c>
      <c r="S123" s="62">
        <v>31</v>
      </c>
      <c r="T123" s="62">
        <v>31</v>
      </c>
    </row>
    <row r="124" ht="21" customHeight="1" spans="1:20">
      <c r="A124" s="12">
        <v>38</v>
      </c>
      <c r="B124" s="13" t="s">
        <v>144</v>
      </c>
      <c r="C124" s="12" t="s">
        <v>20</v>
      </c>
      <c r="D124" s="12" t="s">
        <v>387</v>
      </c>
      <c r="E124" s="12" t="s">
        <v>480</v>
      </c>
      <c r="F124" s="12">
        <v>61</v>
      </c>
      <c r="G124" s="12">
        <v>103</v>
      </c>
      <c r="H124" s="42">
        <f t="shared" si="5"/>
        <v>24.4</v>
      </c>
      <c r="I124" s="62">
        <v>27.96</v>
      </c>
      <c r="J124" s="12">
        <v>22.32</v>
      </c>
      <c r="K124" s="12">
        <v>25.3</v>
      </c>
      <c r="L124" s="41">
        <f t="shared" si="6"/>
        <v>75.58</v>
      </c>
      <c r="M124" s="32">
        <f>L124*(L$139/L$136)</f>
        <v>72.5379910506885</v>
      </c>
      <c r="N124" s="12">
        <f t="shared" si="7"/>
        <v>43.5227946304131</v>
      </c>
      <c r="O124" s="32">
        <f t="shared" si="8"/>
        <v>67.9227946304131</v>
      </c>
      <c r="P124" s="12">
        <f t="shared" si="9"/>
        <v>121</v>
      </c>
      <c r="Q124" s="12" t="s">
        <v>481</v>
      </c>
      <c r="R124" s="62">
        <v>1</v>
      </c>
      <c r="S124" s="62">
        <v>12</v>
      </c>
      <c r="T124" s="62">
        <v>13</v>
      </c>
    </row>
    <row r="125" ht="21" customHeight="1" spans="1:20">
      <c r="A125" s="12">
        <v>42</v>
      </c>
      <c r="B125" s="13" t="s">
        <v>144</v>
      </c>
      <c r="C125" s="12" t="s">
        <v>20</v>
      </c>
      <c r="D125" s="12" t="s">
        <v>482</v>
      </c>
      <c r="E125" s="12" t="s">
        <v>483</v>
      </c>
      <c r="F125" s="12">
        <v>59</v>
      </c>
      <c r="G125" s="12">
        <v>130</v>
      </c>
      <c r="H125" s="42">
        <f t="shared" si="5"/>
        <v>23.6</v>
      </c>
      <c r="I125" s="62">
        <v>28.74</v>
      </c>
      <c r="J125" s="12">
        <v>21.82</v>
      </c>
      <c r="K125" s="12">
        <v>26</v>
      </c>
      <c r="L125" s="41">
        <f t="shared" si="6"/>
        <v>76.56</v>
      </c>
      <c r="M125" s="32">
        <f>L125*(L$139/L$136)</f>
        <v>73.4785471664555</v>
      </c>
      <c r="N125" s="12">
        <f t="shared" si="7"/>
        <v>44.0871282998733</v>
      </c>
      <c r="O125" s="32">
        <f t="shared" si="8"/>
        <v>67.6871282998733</v>
      </c>
      <c r="P125" s="12">
        <f t="shared" si="9"/>
        <v>122</v>
      </c>
      <c r="Q125" s="12" t="s">
        <v>484</v>
      </c>
      <c r="R125" s="62">
        <v>1</v>
      </c>
      <c r="S125" s="62">
        <v>28</v>
      </c>
      <c r="T125" s="62">
        <v>15</v>
      </c>
    </row>
    <row r="126" ht="21" customHeight="1" spans="1:20">
      <c r="A126" s="12">
        <v>127</v>
      </c>
      <c r="B126" s="13" t="s">
        <v>144</v>
      </c>
      <c r="C126" s="12" t="s">
        <v>20</v>
      </c>
      <c r="D126" s="12" t="s">
        <v>485</v>
      </c>
      <c r="E126" s="12" t="s">
        <v>486</v>
      </c>
      <c r="F126" s="12">
        <v>59</v>
      </c>
      <c r="G126" s="12">
        <v>130</v>
      </c>
      <c r="H126" s="42">
        <f t="shared" si="5"/>
        <v>23.6</v>
      </c>
      <c r="I126" s="12">
        <v>30.32</v>
      </c>
      <c r="J126" s="12">
        <v>20.32</v>
      </c>
      <c r="K126" s="12">
        <v>22.51</v>
      </c>
      <c r="L126" s="41">
        <f t="shared" si="6"/>
        <v>73.15</v>
      </c>
      <c r="M126" s="32">
        <f>L126*(L$139/L$138)</f>
        <v>73.344835771553</v>
      </c>
      <c r="N126" s="12">
        <f t="shared" si="7"/>
        <v>44.0069014629318</v>
      </c>
      <c r="O126" s="32">
        <f t="shared" si="8"/>
        <v>67.6069014629318</v>
      </c>
      <c r="P126" s="12">
        <f t="shared" si="9"/>
        <v>123</v>
      </c>
      <c r="Q126" s="12" t="s">
        <v>487</v>
      </c>
      <c r="R126" s="62">
        <v>3</v>
      </c>
      <c r="S126" s="62">
        <v>4</v>
      </c>
      <c r="T126" s="62">
        <v>2</v>
      </c>
    </row>
    <row r="127" ht="21" customHeight="1" spans="1:20">
      <c r="A127" s="12">
        <v>39</v>
      </c>
      <c r="B127" s="13" t="s">
        <v>144</v>
      </c>
      <c r="C127" s="12" t="s">
        <v>20</v>
      </c>
      <c r="D127" s="12" t="s">
        <v>211</v>
      </c>
      <c r="E127" s="12" t="s">
        <v>488</v>
      </c>
      <c r="F127" s="12">
        <v>61</v>
      </c>
      <c r="G127" s="12">
        <v>103</v>
      </c>
      <c r="H127" s="42">
        <f t="shared" si="5"/>
        <v>24.4</v>
      </c>
      <c r="I127" s="62">
        <v>24.8</v>
      </c>
      <c r="J127" s="12">
        <v>20.6</v>
      </c>
      <c r="K127" s="12">
        <v>29.02</v>
      </c>
      <c r="L127" s="41">
        <f t="shared" si="6"/>
        <v>74.42</v>
      </c>
      <c r="M127" s="32">
        <f>L127*(L$139/L$136)</f>
        <v>71.4246797299846</v>
      </c>
      <c r="N127" s="12">
        <f t="shared" si="7"/>
        <v>42.8548078379908</v>
      </c>
      <c r="O127" s="32">
        <f t="shared" si="8"/>
        <v>67.2548078379908</v>
      </c>
      <c r="P127" s="12">
        <f t="shared" si="9"/>
        <v>124</v>
      </c>
      <c r="Q127" s="12" t="s">
        <v>489</v>
      </c>
      <c r="R127" s="62">
        <v>1</v>
      </c>
      <c r="S127" s="62">
        <v>10</v>
      </c>
      <c r="T127" s="62">
        <v>11</v>
      </c>
    </row>
    <row r="128" ht="21" customHeight="1" spans="1:20">
      <c r="A128" s="12">
        <v>132</v>
      </c>
      <c r="B128" s="13" t="s">
        <v>144</v>
      </c>
      <c r="C128" s="12" t="s">
        <v>20</v>
      </c>
      <c r="D128" s="12" t="s">
        <v>490</v>
      </c>
      <c r="E128" s="12" t="s">
        <v>491</v>
      </c>
      <c r="F128" s="12">
        <v>58.5</v>
      </c>
      <c r="G128" s="12">
        <v>137</v>
      </c>
      <c r="H128" s="42">
        <f t="shared" si="5"/>
        <v>23.4</v>
      </c>
      <c r="I128" s="12">
        <v>26.92</v>
      </c>
      <c r="J128" s="12">
        <v>22.97</v>
      </c>
      <c r="K128" s="12">
        <v>22.57</v>
      </c>
      <c r="L128" s="41">
        <f t="shared" si="6"/>
        <v>72.46</v>
      </c>
      <c r="M128" s="32">
        <f>L128*(L$139/L$138)</f>
        <v>72.652997949511</v>
      </c>
      <c r="N128" s="12">
        <f t="shared" si="7"/>
        <v>43.5917987697066</v>
      </c>
      <c r="O128" s="32">
        <f t="shared" si="8"/>
        <v>66.9917987697066</v>
      </c>
      <c r="P128" s="12">
        <f t="shared" si="9"/>
        <v>125</v>
      </c>
      <c r="Q128" s="12" t="s">
        <v>492</v>
      </c>
      <c r="R128" s="62">
        <v>3</v>
      </c>
      <c r="S128" s="62">
        <v>25</v>
      </c>
      <c r="T128" s="62">
        <v>40</v>
      </c>
    </row>
    <row r="129" ht="21" customHeight="1" spans="1:20">
      <c r="A129" s="12">
        <v>88</v>
      </c>
      <c r="B129" s="13" t="s">
        <v>144</v>
      </c>
      <c r="C129" s="12" t="s">
        <v>20</v>
      </c>
      <c r="D129" s="12" t="s">
        <v>112</v>
      </c>
      <c r="E129" s="12" t="s">
        <v>493</v>
      </c>
      <c r="F129" s="12">
        <v>59.5</v>
      </c>
      <c r="G129" s="12">
        <v>126</v>
      </c>
      <c r="H129" s="42">
        <f t="shared" si="5"/>
        <v>23.8</v>
      </c>
      <c r="I129" s="12">
        <v>26.9</v>
      </c>
      <c r="J129" s="12">
        <v>21.2</v>
      </c>
      <c r="K129" s="12">
        <v>21</v>
      </c>
      <c r="L129" s="41">
        <f t="shared" si="6"/>
        <v>69.1</v>
      </c>
      <c r="M129" s="32">
        <f>L129*(L$139/L$137)</f>
        <v>71.972476321151</v>
      </c>
      <c r="N129" s="12">
        <f t="shared" si="7"/>
        <v>43.1834857926906</v>
      </c>
      <c r="O129" s="32">
        <f t="shared" si="8"/>
        <v>66.9834857926906</v>
      </c>
      <c r="P129" s="12">
        <f t="shared" si="9"/>
        <v>126</v>
      </c>
      <c r="Q129" s="12" t="s">
        <v>494</v>
      </c>
      <c r="R129" s="62">
        <v>2</v>
      </c>
      <c r="S129" s="62">
        <v>39</v>
      </c>
      <c r="T129" s="62">
        <v>17</v>
      </c>
    </row>
    <row r="130" ht="21" customHeight="1" spans="1:20">
      <c r="A130" s="12">
        <v>65</v>
      </c>
      <c r="B130" s="13" t="s">
        <v>144</v>
      </c>
      <c r="C130" s="12" t="s">
        <v>20</v>
      </c>
      <c r="D130" s="12" t="s">
        <v>495</v>
      </c>
      <c r="E130" s="12" t="s">
        <v>496</v>
      </c>
      <c r="F130" s="12">
        <v>67</v>
      </c>
      <c r="G130" s="12">
        <v>70</v>
      </c>
      <c r="H130" s="42">
        <f t="shared" si="5"/>
        <v>26.8</v>
      </c>
      <c r="I130" s="12">
        <v>22.2</v>
      </c>
      <c r="J130" s="12">
        <v>22</v>
      </c>
      <c r="K130" s="12">
        <v>19.9</v>
      </c>
      <c r="L130" s="41">
        <f t="shared" si="6"/>
        <v>64.1</v>
      </c>
      <c r="M130" s="32">
        <f>L130*(L$139/L$137)</f>
        <v>66.7646270938608</v>
      </c>
      <c r="N130" s="12">
        <f t="shared" si="7"/>
        <v>40.0587762563165</v>
      </c>
      <c r="O130" s="32">
        <f t="shared" si="8"/>
        <v>66.8587762563165</v>
      </c>
      <c r="P130" s="12">
        <f t="shared" si="9"/>
        <v>127</v>
      </c>
      <c r="Q130" s="12" t="s">
        <v>497</v>
      </c>
      <c r="R130" s="62">
        <v>2</v>
      </c>
      <c r="S130" s="62">
        <v>4</v>
      </c>
      <c r="T130" s="62">
        <v>18</v>
      </c>
    </row>
    <row r="131" ht="21" customHeight="1" spans="1:20">
      <c r="A131" s="12">
        <v>124</v>
      </c>
      <c r="B131" s="13" t="s">
        <v>144</v>
      </c>
      <c r="C131" s="12" t="s">
        <v>20</v>
      </c>
      <c r="D131" s="12" t="s">
        <v>498</v>
      </c>
      <c r="E131" s="12" t="s">
        <v>499</v>
      </c>
      <c r="F131" s="12">
        <v>60.5</v>
      </c>
      <c r="G131" s="12">
        <v>115</v>
      </c>
      <c r="H131" s="42">
        <f t="shared" si="5"/>
        <v>24.2</v>
      </c>
      <c r="I131" s="12">
        <v>26.88</v>
      </c>
      <c r="J131" s="12">
        <v>21.79</v>
      </c>
      <c r="K131" s="12">
        <v>20.92</v>
      </c>
      <c r="L131" s="41">
        <f t="shared" si="6"/>
        <v>69.59</v>
      </c>
      <c r="M131" s="32">
        <f>L131*(L$139/L$138)</f>
        <v>69.7753536752204</v>
      </c>
      <c r="N131" s="12">
        <f t="shared" si="7"/>
        <v>41.8652122051322</v>
      </c>
      <c r="O131" s="32">
        <f t="shared" si="8"/>
        <v>66.0652122051322</v>
      </c>
      <c r="P131" s="12">
        <f t="shared" si="9"/>
        <v>128</v>
      </c>
      <c r="Q131" s="12" t="s">
        <v>500</v>
      </c>
      <c r="R131" s="62">
        <v>3</v>
      </c>
      <c r="S131" s="62">
        <v>34</v>
      </c>
      <c r="T131" s="62">
        <v>23</v>
      </c>
    </row>
    <row r="132" ht="21" customHeight="1" spans="1:20">
      <c r="A132" s="12">
        <v>128</v>
      </c>
      <c r="B132" s="13" t="s">
        <v>144</v>
      </c>
      <c r="C132" s="12" t="s">
        <v>20</v>
      </c>
      <c r="D132" s="12" t="s">
        <v>495</v>
      </c>
      <c r="E132" s="12" t="s">
        <v>501</v>
      </c>
      <c r="F132" s="12">
        <v>59</v>
      </c>
      <c r="G132" s="12">
        <v>130</v>
      </c>
      <c r="H132" s="42">
        <f t="shared" ref="H132:H135" si="11">F132*0.4</f>
        <v>23.6</v>
      </c>
      <c r="I132" s="12">
        <v>25.14</v>
      </c>
      <c r="J132" s="12">
        <v>19.46</v>
      </c>
      <c r="K132" s="12">
        <v>25.48</v>
      </c>
      <c r="L132" s="41">
        <f t="shared" ref="L132:L134" si="12">SUM(I132:K132)</f>
        <v>70.08</v>
      </c>
      <c r="M132" s="32">
        <f>L132*(L$139/L$138)</f>
        <v>70.2666587952212</v>
      </c>
      <c r="N132" s="12">
        <f t="shared" ref="N132:N135" si="13">M132*0.6</f>
        <v>42.1599952771327</v>
      </c>
      <c r="O132" s="32">
        <f t="shared" ref="O132:O135" si="14">H132+N132</f>
        <v>65.7599952771327</v>
      </c>
      <c r="P132" s="12">
        <f t="shared" ref="P132:P135" si="15">RANK(O132,O$4:O$135)</f>
        <v>129</v>
      </c>
      <c r="Q132" s="12" t="s">
        <v>502</v>
      </c>
      <c r="R132" s="62">
        <v>3</v>
      </c>
      <c r="S132" s="62">
        <v>14</v>
      </c>
      <c r="T132" s="62">
        <v>30</v>
      </c>
    </row>
    <row r="133" ht="21" customHeight="1" spans="1:20">
      <c r="A133" s="12">
        <v>129</v>
      </c>
      <c r="B133" s="13" t="s">
        <v>144</v>
      </c>
      <c r="C133" s="12" t="s">
        <v>20</v>
      </c>
      <c r="D133" s="12" t="s">
        <v>503</v>
      </c>
      <c r="E133" s="12" t="s">
        <v>504</v>
      </c>
      <c r="F133" s="12">
        <v>59</v>
      </c>
      <c r="G133" s="12">
        <v>130</v>
      </c>
      <c r="H133" s="42">
        <f t="shared" si="11"/>
        <v>23.6</v>
      </c>
      <c r="I133" s="12">
        <v>27.82</v>
      </c>
      <c r="J133" s="12">
        <v>20.82</v>
      </c>
      <c r="K133" s="12">
        <v>21.32</v>
      </c>
      <c r="L133" s="41">
        <f t="shared" si="12"/>
        <v>69.96</v>
      </c>
      <c r="M133" s="32">
        <f>L133*(L$139/L$138)</f>
        <v>70.1463391739965</v>
      </c>
      <c r="N133" s="12">
        <f t="shared" si="13"/>
        <v>42.0878035043979</v>
      </c>
      <c r="O133" s="32">
        <f t="shared" si="14"/>
        <v>65.6878035043979</v>
      </c>
      <c r="P133" s="12">
        <f t="shared" si="15"/>
        <v>130</v>
      </c>
      <c r="Q133" s="12" t="s">
        <v>505</v>
      </c>
      <c r="R133" s="62">
        <v>3</v>
      </c>
      <c r="S133" s="62">
        <v>22</v>
      </c>
      <c r="T133" s="62">
        <v>25</v>
      </c>
    </row>
    <row r="134" ht="21" customHeight="1" spans="1:20">
      <c r="A134" s="12">
        <v>131</v>
      </c>
      <c r="B134" s="13" t="s">
        <v>144</v>
      </c>
      <c r="C134" s="12" t="s">
        <v>20</v>
      </c>
      <c r="D134" s="12" t="s">
        <v>506</v>
      </c>
      <c r="E134" s="12" t="s">
        <v>507</v>
      </c>
      <c r="F134" s="12">
        <v>58.5</v>
      </c>
      <c r="G134" s="12">
        <v>137</v>
      </c>
      <c r="H134" s="42">
        <f t="shared" si="11"/>
        <v>23.4</v>
      </c>
      <c r="I134" s="12">
        <v>26.86</v>
      </c>
      <c r="J134" s="12">
        <v>22.33</v>
      </c>
      <c r="K134" s="12">
        <v>20.7</v>
      </c>
      <c r="L134" s="41">
        <f t="shared" si="12"/>
        <v>69.89</v>
      </c>
      <c r="M134" s="32">
        <f>L134*(L$139/L$138)</f>
        <v>70.0761527282821</v>
      </c>
      <c r="N134" s="12">
        <f t="shared" si="13"/>
        <v>42.0456916369693</v>
      </c>
      <c r="O134" s="32">
        <f t="shared" si="14"/>
        <v>65.4456916369693</v>
      </c>
      <c r="P134" s="12">
        <f t="shared" si="15"/>
        <v>131</v>
      </c>
      <c r="Q134" s="12" t="s">
        <v>508</v>
      </c>
      <c r="R134" s="62">
        <v>3</v>
      </c>
      <c r="S134" s="62">
        <v>16</v>
      </c>
      <c r="T134" s="62">
        <v>38</v>
      </c>
    </row>
    <row r="135" ht="21" customHeight="1" spans="1:21">
      <c r="A135" s="12">
        <v>74</v>
      </c>
      <c r="B135" s="13" t="s">
        <v>144</v>
      </c>
      <c r="C135" s="12" t="s">
        <v>20</v>
      </c>
      <c r="D135" s="12" t="s">
        <v>509</v>
      </c>
      <c r="E135" s="12" t="s">
        <v>510</v>
      </c>
      <c r="F135" s="12">
        <v>62.5</v>
      </c>
      <c r="G135" s="12">
        <v>93</v>
      </c>
      <c r="H135" s="42">
        <f t="shared" si="11"/>
        <v>25</v>
      </c>
      <c r="I135" s="58"/>
      <c r="J135" s="58"/>
      <c r="K135" s="58"/>
      <c r="L135" s="58"/>
      <c r="M135" s="32"/>
      <c r="N135" s="12">
        <f t="shared" si="13"/>
        <v>0</v>
      </c>
      <c r="O135" s="32">
        <f t="shared" si="14"/>
        <v>25</v>
      </c>
      <c r="P135" s="12">
        <f t="shared" si="15"/>
        <v>132</v>
      </c>
      <c r="Q135" s="12" t="s">
        <v>511</v>
      </c>
      <c r="R135" s="62">
        <v>2</v>
      </c>
      <c r="S135" s="58" t="s">
        <v>114</v>
      </c>
      <c r="T135" s="58" t="s">
        <v>114</v>
      </c>
      <c r="U135" s="67"/>
    </row>
    <row r="136" ht="21" customHeight="1" spans="7:12">
      <c r="G136" s="67" t="s">
        <v>512</v>
      </c>
      <c r="I136" s="1">
        <v>3614.38</v>
      </c>
      <c r="J136" s="1">
        <v>88.14</v>
      </c>
      <c r="K136" s="1">
        <v>74.24</v>
      </c>
      <c r="L136" s="1">
        <v>82.1904761904762</v>
      </c>
    </row>
    <row r="137" ht="18.75" customHeight="1" spans="7:12">
      <c r="G137" s="67" t="s">
        <v>513</v>
      </c>
      <c r="I137" s="1">
        <v>3250.3</v>
      </c>
      <c r="J137" s="1">
        <v>82.5</v>
      </c>
      <c r="K137" s="1">
        <v>62.7</v>
      </c>
      <c r="L137" s="1">
        <v>75.7341463414634</v>
      </c>
    </row>
    <row r="138" ht="18.75" customHeight="1" spans="7:12">
      <c r="G138" s="67" t="s">
        <v>514</v>
      </c>
      <c r="I138" s="1">
        <v>3462.29</v>
      </c>
      <c r="J138" s="1">
        <v>88.44</v>
      </c>
      <c r="K138" s="1">
        <v>69.59</v>
      </c>
      <c r="L138" s="1">
        <v>78.6728571428571</v>
      </c>
    </row>
    <row r="139" ht="18.75" customHeight="1" spans="7:12">
      <c r="G139" s="67" t="s">
        <v>515</v>
      </c>
      <c r="I139" s="1">
        <v>10326.97</v>
      </c>
      <c r="J139" s="1">
        <v>88.44</v>
      </c>
      <c r="K139" s="1">
        <v>62.7</v>
      </c>
      <c r="L139" s="1">
        <v>78.8824031007751</v>
      </c>
    </row>
    <row r="143" hidden="1" spans="9:12">
      <c r="I143" s="1">
        <f>SUM(L11:L54)</f>
        <v>3609.33</v>
      </c>
      <c r="J143" s="1">
        <f>MAX(L11:L54)</f>
        <v>88.44</v>
      </c>
      <c r="K143" s="1">
        <f>MIN(L11:L54)</f>
        <v>75.2</v>
      </c>
      <c r="L143" s="1">
        <f>(I143-J143-K143)/42</f>
        <v>82.0402380952381</v>
      </c>
    </row>
    <row r="144" hidden="1" spans="9:12">
      <c r="I144" s="1">
        <f>SUM(L55:L97)</f>
        <v>3408.4</v>
      </c>
      <c r="J144" s="1">
        <f>MAX(L55:L97)</f>
        <v>85.58</v>
      </c>
      <c r="K144" s="1">
        <f>MIN(L55:L97)</f>
        <v>68.7</v>
      </c>
      <c r="L144" s="1">
        <f>(I144-J144-K144)/41</f>
        <v>79.3687804878049</v>
      </c>
    </row>
    <row r="145" hidden="1" spans="9:12">
      <c r="I145" s="1">
        <f>SUM(L99:L142)</f>
        <v>2954.76988277557</v>
      </c>
      <c r="J145" s="1">
        <f>MAX(L99:L142)</f>
        <v>83.5</v>
      </c>
      <c r="K145" s="1">
        <f>MIN(L99:L142)</f>
        <v>62.7</v>
      </c>
      <c r="L145" s="1">
        <f>(I145-J145-K145)/42</f>
        <v>66.8707114946565</v>
      </c>
    </row>
    <row r="146" hidden="1" spans="9:12">
      <c r="I146" s="1">
        <f>SUM(L11:L142)</f>
        <v>10048.8598827756</v>
      </c>
      <c r="J146" s="1">
        <f>MAX(L11:L142)</f>
        <v>88.44</v>
      </c>
      <c r="K146" s="1">
        <f>MIN(L11:L142)</f>
        <v>62.7</v>
      </c>
      <c r="L146" s="1">
        <f>(I146-J146-K146)/129</f>
        <v>76.7265107191905</v>
      </c>
    </row>
    <row r="147" hidden="1"/>
  </sheetData>
  <mergeCells count="14">
    <mergeCell ref="A1:T1"/>
    <mergeCell ref="F2:H2"/>
    <mergeCell ref="I2:N2"/>
    <mergeCell ref="A2:A3"/>
    <mergeCell ref="B2:B3"/>
    <mergeCell ref="C2:C3"/>
    <mergeCell ref="D2:D3"/>
    <mergeCell ref="E2:E3"/>
    <mergeCell ref="O2:O3"/>
    <mergeCell ref="P2:P3"/>
    <mergeCell ref="Q2:Q3"/>
    <mergeCell ref="R2:R3"/>
    <mergeCell ref="S2:S3"/>
    <mergeCell ref="T2:T3"/>
  </mergeCells>
  <printOptions horizontalCentered="1"/>
  <pageMargins left="0.196527777777778" right="0.118055555555556" top="0.786805555555556" bottom="0.865277777777778" header="0.511805555555556" footer="0.511805555555556"/>
  <pageSetup paperSize="9" scale="8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中专汽修</vt:lpstr>
      <vt:lpstr>机械加工</vt:lpstr>
      <vt:lpstr>中专平面设计</vt:lpstr>
      <vt:lpstr>电子商务</vt:lpstr>
      <vt:lpstr>网络技术</vt:lpstr>
      <vt:lpstr>中专酒店管理</vt:lpstr>
      <vt:lpstr>播音与主持</vt:lpstr>
      <vt:lpstr>学前教育</vt:lpstr>
      <vt:lpstr>幼儿园</vt:lpstr>
      <vt:lpstr>初中音乐</vt:lpstr>
      <vt:lpstr>高中音乐</vt:lpstr>
      <vt:lpstr>中专舞蹈、中专钢琴</vt:lpstr>
      <vt:lpstr>中学体育</vt:lpstr>
      <vt:lpstr>幼儿园体育</vt:lpstr>
      <vt:lpstr>中专体育</vt:lpstr>
      <vt:lpstr>中学美术</vt:lpstr>
      <vt:lpstr>特岗小学美术</vt:lpstr>
      <vt:lpstr>小学美术</vt:lpstr>
      <vt:lpstr>中学计算机</vt:lpstr>
      <vt:lpstr>小学计算机</vt:lpstr>
      <vt:lpstr>中专计算机</vt:lpstr>
      <vt:lpstr>小学心理健康教育</vt:lpstr>
      <vt:lpstr>初中心理健康教育</vt:lpstr>
      <vt:lpstr>中专心理健康教育</vt:lpstr>
      <vt:lpstr>特岗小学音乐</vt:lpstr>
      <vt:lpstr>小学舞蹈</vt:lpstr>
      <vt:lpstr>小学音乐</vt:lpstr>
      <vt:lpstr>特岗小学体育</vt:lpstr>
      <vt:lpstr>小学体育</vt:lpstr>
      <vt:lpstr>特教定单班</vt:lpstr>
      <vt:lpstr>特教统招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dcterms:created xsi:type="dcterms:W3CDTF">2018-07-18T01:24:00Z</dcterms:created>
  <dcterms:modified xsi:type="dcterms:W3CDTF">2018-07-18T03:55:01Z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